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19\Box Sync\Teaching\2017 Energy and Mineral Resources\2017 Economic analysis\"/>
    </mc:Choice>
  </mc:AlternateContent>
  <bookViews>
    <workbookView xWindow="7140" yWindow="375" windowWidth="15600" windowHeight="8385" tabRatio="693"/>
  </bookViews>
  <sheets>
    <sheet name="Calculations" sheetId="1" r:id="rId1"/>
    <sheet name="plo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  <c r="BM3" i="1" l="1"/>
  <c r="AD5" i="1"/>
  <c r="AA5" i="1"/>
  <c r="U5" i="1"/>
  <c r="R5" i="1"/>
  <c r="L5" i="1"/>
  <c r="I5" i="1"/>
  <c r="AA3" i="1"/>
  <c r="I3" i="1"/>
  <c r="F3" i="1"/>
  <c r="BM26" i="1" l="1"/>
  <c r="P24" i="1" l="1"/>
  <c r="O24" i="1"/>
  <c r="P4" i="2"/>
  <c r="P5" i="2"/>
  <c r="P6" i="2"/>
  <c r="P7" i="2"/>
  <c r="P8" i="2"/>
  <c r="P9" i="2"/>
  <c r="P3" i="2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23" i="1"/>
  <c r="BM23" i="1"/>
  <c r="BM24" i="1"/>
  <c r="BM25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22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23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21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25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2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AP21" i="1" l="1"/>
  <c r="Y22" i="1"/>
  <c r="G21" i="1"/>
  <c r="G22" i="1"/>
  <c r="G23" i="1"/>
  <c r="G24" i="1"/>
  <c r="H24" i="1" s="1"/>
  <c r="G25" i="1"/>
  <c r="G26" i="1"/>
  <c r="G27" i="1"/>
  <c r="G28" i="1"/>
  <c r="H28" i="1" s="1"/>
  <c r="G29" i="1"/>
  <c r="G30" i="1"/>
  <c r="G31" i="1"/>
  <c r="G32" i="1"/>
  <c r="H32" i="1" s="1"/>
  <c r="G33" i="1"/>
  <c r="G34" i="1"/>
  <c r="G35" i="1"/>
  <c r="G36" i="1"/>
  <c r="H36" i="1" s="1"/>
  <c r="G37" i="1"/>
  <c r="G38" i="1"/>
  <c r="G39" i="1"/>
  <c r="G40" i="1"/>
  <c r="H40" i="1" s="1"/>
  <c r="G41" i="1"/>
  <c r="G42" i="1"/>
  <c r="G43" i="1"/>
  <c r="G44" i="1"/>
  <c r="H44" i="1" s="1"/>
  <c r="G45" i="1"/>
  <c r="G46" i="1"/>
  <c r="G47" i="1"/>
  <c r="G48" i="1"/>
  <c r="H48" i="1" s="1"/>
  <c r="G49" i="1"/>
  <c r="G50" i="1"/>
  <c r="G51" i="1"/>
  <c r="G52" i="1"/>
  <c r="H52" i="1" s="1"/>
  <c r="G53" i="1"/>
  <c r="G54" i="1"/>
  <c r="G55" i="1"/>
  <c r="G56" i="1"/>
  <c r="H56" i="1" s="1"/>
  <c r="G57" i="1"/>
  <c r="G58" i="1"/>
  <c r="G59" i="1"/>
  <c r="G60" i="1"/>
  <c r="H60" i="1" s="1"/>
  <c r="G20" i="1"/>
  <c r="H8" i="1"/>
  <c r="H7" i="1"/>
  <c r="H6" i="1"/>
  <c r="K1" i="1"/>
  <c r="T1" i="1"/>
  <c r="R3" i="1" s="1"/>
  <c r="H59" i="1" l="1"/>
  <c r="H55" i="1"/>
  <c r="H51" i="1"/>
  <c r="H47" i="1"/>
  <c r="H43" i="1"/>
  <c r="H39" i="1"/>
  <c r="H35" i="1"/>
  <c r="H31" i="1"/>
  <c r="H27" i="1"/>
  <c r="H23" i="1"/>
  <c r="Q24" i="1"/>
  <c r="H58" i="1"/>
  <c r="H54" i="1"/>
  <c r="H50" i="1"/>
  <c r="H46" i="1"/>
  <c r="H42" i="1"/>
  <c r="H38" i="1"/>
  <c r="H34" i="1"/>
  <c r="H30" i="1"/>
  <c r="H26" i="1"/>
  <c r="H22" i="1"/>
  <c r="H20" i="1"/>
  <c r="J20" i="1" s="1"/>
  <c r="H57" i="1"/>
  <c r="H53" i="1"/>
  <c r="H49" i="1"/>
  <c r="H45" i="1"/>
  <c r="H41" i="1"/>
  <c r="H37" i="1"/>
  <c r="H33" i="1"/>
  <c r="H29" i="1"/>
  <c r="H25" i="1"/>
  <c r="H21" i="1"/>
  <c r="O3" i="1"/>
  <c r="O20" i="1" s="1"/>
  <c r="I20" i="1" l="1"/>
  <c r="X3" i="1"/>
  <c r="BU3" i="1" l="1"/>
  <c r="BE3" i="1"/>
  <c r="BF23" i="1"/>
  <c r="AG3" i="1" l="1"/>
  <c r="AG20" i="1" s="1"/>
  <c r="X20" i="1" l="1"/>
  <c r="Y25" i="1" l="1"/>
  <c r="P27" i="1" l="1"/>
  <c r="Q6" i="1"/>
  <c r="Q7" i="1" l="1"/>
  <c r="BV23" i="1"/>
  <c r="AH25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W8" i="1"/>
  <c r="BU20" i="1"/>
  <c r="BY20" i="1" s="1"/>
  <c r="BM20" i="1"/>
  <c r="BQ20" i="1" s="1"/>
  <c r="BO7" i="1"/>
  <c r="BO6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E20" i="1"/>
  <c r="BI20" i="1" s="1"/>
  <c r="BG7" i="1"/>
  <c r="BG6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22" i="1"/>
  <c r="AW3" i="1"/>
  <c r="AW21" i="1" s="1"/>
  <c r="AY7" i="1"/>
  <c r="AY6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23" i="1"/>
  <c r="AX20" i="1"/>
  <c r="AO3" i="1"/>
  <c r="AO20" i="1" s="1"/>
  <c r="AS20" i="1" s="1"/>
  <c r="AQ7" i="1"/>
  <c r="AQ6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AB20" i="1"/>
  <c r="AG22" i="1"/>
  <c r="X21" i="1"/>
  <c r="Q21" i="1"/>
  <c r="Q22" i="1"/>
  <c r="Q23" i="1"/>
  <c r="Q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20" i="1"/>
  <c r="AJ21" i="1" l="1"/>
  <c r="AJ22" i="1" s="1"/>
  <c r="AJ23" i="1" s="1"/>
  <c r="AJ24" i="1" s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BO58" i="1"/>
  <c r="AY23" i="1"/>
  <c r="AZ23" i="1" s="1"/>
  <c r="BM21" i="1"/>
  <c r="BQ21" i="1" s="1"/>
  <c r="Z22" i="1"/>
  <c r="BO22" i="1"/>
  <c r="BP22" i="1" s="1"/>
  <c r="BY21" i="1"/>
  <c r="AB21" i="1"/>
  <c r="AY26" i="1"/>
  <c r="AW20" i="1"/>
  <c r="BA20" i="1" s="1"/>
  <c r="BA21" i="1" s="1"/>
  <c r="AW22" i="1"/>
  <c r="AY38" i="1"/>
  <c r="AY30" i="1"/>
  <c r="BW6" i="1"/>
  <c r="BW7" i="1"/>
  <c r="AQ51" i="1"/>
  <c r="AQ43" i="1"/>
  <c r="AQ35" i="1"/>
  <c r="AQ31" i="1"/>
  <c r="AQ23" i="1"/>
  <c r="AG24" i="1"/>
  <c r="AQ60" i="1"/>
  <c r="AQ56" i="1"/>
  <c r="AQ52" i="1"/>
  <c r="AQ48" i="1"/>
  <c r="AQ44" i="1"/>
  <c r="AQ40" i="1"/>
  <c r="AQ36" i="1"/>
  <c r="AQ32" i="1"/>
  <c r="AQ28" i="1"/>
  <c r="AQ24" i="1"/>
  <c r="AY41" i="1"/>
  <c r="AY37" i="1"/>
  <c r="AY33" i="1"/>
  <c r="AY29" i="1"/>
  <c r="AY25" i="1"/>
  <c r="BU21" i="1"/>
  <c r="BW58" i="1"/>
  <c r="BW54" i="1"/>
  <c r="BW50" i="1"/>
  <c r="BW46" i="1"/>
  <c r="BW42" i="1"/>
  <c r="BW38" i="1"/>
  <c r="BW34" i="1"/>
  <c r="BW30" i="1"/>
  <c r="BW26" i="1"/>
  <c r="AG23" i="1"/>
  <c r="AQ59" i="1"/>
  <c r="AQ55" i="1"/>
  <c r="AQ47" i="1"/>
  <c r="AQ39" i="1"/>
  <c r="AQ27" i="1"/>
  <c r="BO54" i="1"/>
  <c r="BO50" i="1"/>
  <c r="BO46" i="1"/>
  <c r="BO42" i="1"/>
  <c r="BO38" i="1"/>
  <c r="BO34" i="1"/>
  <c r="BO30" i="1"/>
  <c r="BU22" i="1"/>
  <c r="BW59" i="1"/>
  <c r="BW55" i="1"/>
  <c r="BW51" i="1"/>
  <c r="BW47" i="1"/>
  <c r="BW43" i="1"/>
  <c r="BW39" i="1"/>
  <c r="BW35" i="1"/>
  <c r="BW31" i="1"/>
  <c r="BW23" i="1"/>
  <c r="BX23" i="1" s="1"/>
  <c r="BW57" i="1"/>
  <c r="BW53" i="1"/>
  <c r="BW49" i="1"/>
  <c r="BW45" i="1"/>
  <c r="BW41" i="1"/>
  <c r="BW37" i="1"/>
  <c r="BW33" i="1"/>
  <c r="BW29" i="1"/>
  <c r="BW25" i="1"/>
  <c r="BW60" i="1"/>
  <c r="BW56" i="1"/>
  <c r="BW52" i="1"/>
  <c r="BW48" i="1"/>
  <c r="BW44" i="1"/>
  <c r="BW40" i="1"/>
  <c r="BW36" i="1"/>
  <c r="BW32" i="1"/>
  <c r="BW28" i="1"/>
  <c r="BW24" i="1"/>
  <c r="BW27" i="1"/>
  <c r="Z23" i="1"/>
  <c r="Z27" i="1"/>
  <c r="Z31" i="1"/>
  <c r="Z35" i="1"/>
  <c r="Z39" i="1"/>
  <c r="Z43" i="1"/>
  <c r="Z47" i="1"/>
  <c r="Z51" i="1"/>
  <c r="Z55" i="1"/>
  <c r="Z59" i="1"/>
  <c r="Z6" i="1"/>
  <c r="Z26" i="1"/>
  <c r="Z34" i="1"/>
  <c r="Z38" i="1"/>
  <c r="Z42" i="1"/>
  <c r="Z46" i="1"/>
  <c r="Z50" i="1"/>
  <c r="Z54" i="1"/>
  <c r="Z58" i="1"/>
  <c r="Z7" i="1"/>
  <c r="Z33" i="1"/>
  <c r="Z37" i="1"/>
  <c r="Z41" i="1"/>
  <c r="Z45" i="1"/>
  <c r="Z49" i="1"/>
  <c r="Z53" i="1"/>
  <c r="Z57" i="1"/>
  <c r="Z8" i="1"/>
  <c r="Z24" i="1"/>
  <c r="Z32" i="1"/>
  <c r="Z36" i="1"/>
  <c r="Z40" i="1"/>
  <c r="Z44" i="1"/>
  <c r="Z48" i="1"/>
  <c r="Z52" i="1"/>
  <c r="Z56" i="1"/>
  <c r="Z60" i="1"/>
  <c r="Q8" i="1"/>
  <c r="Q34" i="1"/>
  <c r="Q38" i="1"/>
  <c r="Q25" i="1"/>
  <c r="Q29" i="1"/>
  <c r="Q33" i="1"/>
  <c r="Q37" i="1"/>
  <c r="Q28" i="1"/>
  <c r="Q32" i="1"/>
  <c r="Q36" i="1"/>
  <c r="Q27" i="1"/>
  <c r="Q31" i="1"/>
  <c r="Q35" i="1"/>
  <c r="AA21" i="1"/>
  <c r="AK20" i="1"/>
  <c r="AG21" i="1"/>
  <c r="AI8" i="1"/>
  <c r="AQ58" i="1"/>
  <c r="AQ54" i="1"/>
  <c r="AQ50" i="1"/>
  <c r="AQ46" i="1"/>
  <c r="AQ42" i="1"/>
  <c r="AQ38" i="1"/>
  <c r="AQ34" i="1"/>
  <c r="AQ30" i="1"/>
  <c r="AQ26" i="1"/>
  <c r="AQ22" i="1"/>
  <c r="AI59" i="1"/>
  <c r="AI55" i="1"/>
  <c r="AI51" i="1"/>
  <c r="AI47" i="1"/>
  <c r="AI43" i="1"/>
  <c r="AI39" i="1"/>
  <c r="AI35" i="1"/>
  <c r="AI31" i="1"/>
  <c r="AI27" i="1"/>
  <c r="BE21" i="1"/>
  <c r="BI21" i="1" s="1"/>
  <c r="BO60" i="1"/>
  <c r="BO56" i="1"/>
  <c r="BO52" i="1"/>
  <c r="BO48" i="1"/>
  <c r="BO44" i="1"/>
  <c r="BO40" i="1"/>
  <c r="BO36" i="1"/>
  <c r="BO32" i="1"/>
  <c r="BO28" i="1"/>
  <c r="BO24" i="1"/>
  <c r="AI7" i="1"/>
  <c r="AI60" i="1"/>
  <c r="AI56" i="1"/>
  <c r="AI52" i="1"/>
  <c r="AI48" i="1"/>
  <c r="AI44" i="1"/>
  <c r="AI40" i="1"/>
  <c r="AI36" i="1"/>
  <c r="AI32" i="1"/>
  <c r="AI28" i="1"/>
  <c r="AQ21" i="1"/>
  <c r="AR21" i="1" s="1"/>
  <c r="BO57" i="1"/>
  <c r="BO53" i="1"/>
  <c r="BO49" i="1"/>
  <c r="BO45" i="1"/>
  <c r="BO41" i="1"/>
  <c r="BO37" i="1"/>
  <c r="BO33" i="1"/>
  <c r="BO29" i="1"/>
  <c r="BO25" i="1"/>
  <c r="AI6" i="1"/>
  <c r="AI25" i="1"/>
  <c r="AI57" i="1"/>
  <c r="AI53" i="1"/>
  <c r="AI49" i="1"/>
  <c r="AI45" i="1"/>
  <c r="AI41" i="1"/>
  <c r="AI37" i="1"/>
  <c r="AI33" i="1"/>
  <c r="AI29" i="1"/>
  <c r="BO26" i="1"/>
  <c r="AI26" i="1"/>
  <c r="AI58" i="1"/>
  <c r="AI54" i="1"/>
  <c r="AI50" i="1"/>
  <c r="AI46" i="1"/>
  <c r="AI42" i="1"/>
  <c r="AI38" i="1"/>
  <c r="AI34" i="1"/>
  <c r="AI30" i="1"/>
  <c r="BG60" i="1"/>
  <c r="BG56" i="1"/>
  <c r="BG52" i="1"/>
  <c r="BG48" i="1"/>
  <c r="BG44" i="1"/>
  <c r="BG40" i="1"/>
  <c r="BG36" i="1"/>
  <c r="BG32" i="1"/>
  <c r="BG28" i="1"/>
  <c r="BG24" i="1"/>
  <c r="BO59" i="1"/>
  <c r="BO55" i="1"/>
  <c r="BO51" i="1"/>
  <c r="BO47" i="1"/>
  <c r="BO43" i="1"/>
  <c r="BO39" i="1"/>
  <c r="BO35" i="1"/>
  <c r="BO31" i="1"/>
  <c r="BO27" i="1"/>
  <c r="BO23" i="1"/>
  <c r="BG58" i="1"/>
  <c r="BG54" i="1"/>
  <c r="BG50" i="1"/>
  <c r="BG46" i="1"/>
  <c r="BG42" i="1"/>
  <c r="BG38" i="1"/>
  <c r="BG34" i="1"/>
  <c r="BG30" i="1"/>
  <c r="BG26" i="1"/>
  <c r="BG59" i="1"/>
  <c r="BG55" i="1"/>
  <c r="BG51" i="1"/>
  <c r="BG47" i="1"/>
  <c r="BG43" i="1"/>
  <c r="BG39" i="1"/>
  <c r="BG35" i="1"/>
  <c r="BG31" i="1"/>
  <c r="BG27" i="1"/>
  <c r="BG23" i="1"/>
  <c r="BG22" i="1"/>
  <c r="BH22" i="1" s="1"/>
  <c r="BG57" i="1"/>
  <c r="BG53" i="1"/>
  <c r="BG49" i="1"/>
  <c r="BG45" i="1"/>
  <c r="BG41" i="1"/>
  <c r="BG37" i="1"/>
  <c r="BG33" i="1"/>
  <c r="BG29" i="1"/>
  <c r="BG25" i="1"/>
  <c r="AY39" i="1"/>
  <c r="AY35" i="1"/>
  <c r="AY31" i="1"/>
  <c r="AY27" i="1"/>
  <c r="AY40" i="1"/>
  <c r="AY36" i="1"/>
  <c r="AY32" i="1"/>
  <c r="AY28" i="1"/>
  <c r="AY24" i="1"/>
  <c r="AQ57" i="1"/>
  <c r="AQ53" i="1"/>
  <c r="AQ49" i="1"/>
  <c r="AQ45" i="1"/>
  <c r="AQ41" i="1"/>
  <c r="AQ37" i="1"/>
  <c r="AQ33" i="1"/>
  <c r="AQ29" i="1"/>
  <c r="AQ25" i="1"/>
  <c r="Z25" i="1"/>
  <c r="Q26" i="1"/>
  <c r="R20" i="1"/>
  <c r="R21" i="1" s="1"/>
  <c r="R22" i="1" s="1"/>
  <c r="R23" i="1" s="1"/>
  <c r="R24" i="1" s="1"/>
  <c r="Q30" i="1"/>
  <c r="I41" i="1" l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G14" i="1"/>
  <c r="F14" i="1"/>
  <c r="J41" i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BY22" i="1"/>
  <c r="BY23" i="1" s="1"/>
  <c r="BY24" i="1" s="1"/>
  <c r="BY25" i="1" s="1"/>
  <c r="BY26" i="1" s="1"/>
  <c r="BY27" i="1" s="1"/>
  <c r="BY28" i="1" s="1"/>
  <c r="BY29" i="1" s="1"/>
  <c r="BY30" i="1" s="1"/>
  <c r="BY31" i="1" s="1"/>
  <c r="BY32" i="1" s="1"/>
  <c r="BY33" i="1" s="1"/>
  <c r="BY34" i="1" s="1"/>
  <c r="BY35" i="1" s="1"/>
  <c r="BY36" i="1" s="1"/>
  <c r="BY37" i="1" s="1"/>
  <c r="BY38" i="1" s="1"/>
  <c r="BY39" i="1" s="1"/>
  <c r="BY40" i="1" s="1"/>
  <c r="BP58" i="1"/>
  <c r="BA22" i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AB22" i="1"/>
  <c r="AB23" i="1" s="1"/>
  <c r="AB24" i="1" s="1"/>
  <c r="AB25" i="1" s="1"/>
  <c r="AB26" i="1" s="1"/>
  <c r="AB27" i="1" s="1"/>
  <c r="BP23" i="1"/>
  <c r="BQ22" i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M14" i="1" s="1"/>
  <c r="BP44" i="1"/>
  <c r="BP55" i="1"/>
  <c r="BP54" i="1"/>
  <c r="BP28" i="1"/>
  <c r="AZ24" i="1"/>
  <c r="BP39" i="1"/>
  <c r="BP38" i="1"/>
  <c r="BP32" i="1"/>
  <c r="BP48" i="1"/>
  <c r="AJ25" i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BP46" i="1"/>
  <c r="BP60" i="1"/>
  <c r="BN15" i="1" s="1"/>
  <c r="BP33" i="1"/>
  <c r="BP49" i="1"/>
  <c r="BP41" i="1"/>
  <c r="BP26" i="1"/>
  <c r="BP42" i="1"/>
  <c r="BP37" i="1"/>
  <c r="BP29" i="1"/>
  <c r="BP45" i="1"/>
  <c r="BP30" i="1"/>
  <c r="BP25" i="1"/>
  <c r="BP57" i="1"/>
  <c r="BP53" i="1"/>
  <c r="BP36" i="1"/>
  <c r="BP52" i="1"/>
  <c r="AR22" i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P14" i="1" s="1"/>
  <c r="BX24" i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V15" i="1" s="1"/>
  <c r="BP27" i="1"/>
  <c r="BP34" i="1"/>
  <c r="BP50" i="1"/>
  <c r="BP35" i="1"/>
  <c r="BP59" i="1"/>
  <c r="BP51" i="1"/>
  <c r="BP24" i="1"/>
  <c r="BP40" i="1"/>
  <c r="BN14" i="1" s="1"/>
  <c r="BP56" i="1"/>
  <c r="BP43" i="1"/>
  <c r="BP31" i="1"/>
  <c r="BP47" i="1"/>
  <c r="AK21" i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G14" i="1" s="1"/>
  <c r="BI22" i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E14" i="1" s="1"/>
  <c r="BH23" i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F14" i="1" s="1"/>
  <c r="AA22" i="1"/>
  <c r="AA23" i="1" s="1"/>
  <c r="AA24" i="1" s="1"/>
  <c r="AA25" i="1" s="1"/>
  <c r="AA26" i="1" s="1"/>
  <c r="AA27" i="1" s="1"/>
  <c r="AS21" i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R25" i="1"/>
  <c r="AZ25" i="1" l="1"/>
  <c r="AY42" i="1"/>
  <c r="G16" i="1"/>
  <c r="J16" i="1" s="1"/>
  <c r="L19" i="1" s="1"/>
  <c r="G15" i="1"/>
  <c r="F15" i="1"/>
  <c r="F16" i="1"/>
  <c r="I16" i="1" s="1"/>
  <c r="L18" i="1" s="1"/>
  <c r="BN16" i="1"/>
  <c r="BQ16" i="1" s="1"/>
  <c r="BS19" i="1" s="1"/>
  <c r="AK41" i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G15" i="1" s="1"/>
  <c r="BQ41" i="1"/>
  <c r="BQ42" i="1" s="1"/>
  <c r="BQ43" i="1" s="1"/>
  <c r="BQ44" i="1" s="1"/>
  <c r="BQ45" i="1" s="1"/>
  <c r="AH14" i="1"/>
  <c r="BV14" i="1"/>
  <c r="BV16" i="1"/>
  <c r="BY16" i="1" s="1"/>
  <c r="CA19" i="1" s="1"/>
  <c r="BY41" i="1"/>
  <c r="BY42" i="1" s="1"/>
  <c r="BY43" i="1" s="1"/>
  <c r="BY44" i="1" s="1"/>
  <c r="BY45" i="1" s="1"/>
  <c r="BY46" i="1" s="1"/>
  <c r="BY47" i="1" s="1"/>
  <c r="BY48" i="1" s="1"/>
  <c r="BY49" i="1" s="1"/>
  <c r="BY50" i="1" s="1"/>
  <c r="BY51" i="1" s="1"/>
  <c r="BY52" i="1" s="1"/>
  <c r="BY53" i="1" s="1"/>
  <c r="BY54" i="1" s="1"/>
  <c r="BY55" i="1" s="1"/>
  <c r="BY56" i="1" s="1"/>
  <c r="BY57" i="1" s="1"/>
  <c r="BY58" i="1" s="1"/>
  <c r="BY59" i="1" s="1"/>
  <c r="BY60" i="1" s="1"/>
  <c r="BU14" i="1"/>
  <c r="BI41" i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E15" i="1" s="1"/>
  <c r="BH41" i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F16" i="1" s="1"/>
  <c r="BI16" i="1" s="1"/>
  <c r="BK19" i="1" s="1"/>
  <c r="AR41" i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P16" i="1" s="1"/>
  <c r="AS16" i="1" s="1"/>
  <c r="AU19" i="1" s="1"/>
  <c r="AS41" i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O14" i="1"/>
  <c r="R26" i="1"/>
  <c r="Q39" i="1"/>
  <c r="AH15" i="1"/>
  <c r="AH16" i="1"/>
  <c r="AK16" i="1" s="1"/>
  <c r="AM19" i="1" s="1"/>
  <c r="BQ46" i="1" l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M15" i="1" s="1"/>
  <c r="BS21" i="1"/>
  <c r="AZ26" i="1"/>
  <c r="AY43" i="1"/>
  <c r="AG16" i="1"/>
  <c r="AJ16" i="1" s="1"/>
  <c r="AM18" i="1" s="1"/>
  <c r="BU15" i="1"/>
  <c r="BU16" i="1"/>
  <c r="BX16" i="1" s="1"/>
  <c r="CA18" i="1" s="1"/>
  <c r="BE16" i="1"/>
  <c r="BH16" i="1" s="1"/>
  <c r="BK18" i="1" s="1"/>
  <c r="BF15" i="1"/>
  <c r="AP15" i="1"/>
  <c r="AO15" i="1"/>
  <c r="AO16" i="1"/>
  <c r="AR16" i="1" s="1"/>
  <c r="AU18" i="1" s="1"/>
  <c r="R27" i="1"/>
  <c r="Q40" i="1"/>
  <c r="BM16" i="1" l="1"/>
  <c r="BP16" i="1" s="1"/>
  <c r="BS18" i="1" s="1"/>
  <c r="AZ27" i="1"/>
  <c r="AY44" i="1"/>
  <c r="R28" i="1"/>
  <c r="Q41" i="1"/>
  <c r="AZ28" i="1" l="1"/>
  <c r="AY45" i="1"/>
  <c r="R29" i="1"/>
  <c r="Q42" i="1"/>
  <c r="AZ29" i="1" l="1"/>
  <c r="AY46" i="1"/>
  <c r="R30" i="1"/>
  <c r="Q43" i="1"/>
  <c r="AZ30" i="1" l="1"/>
  <c r="AY47" i="1"/>
  <c r="R31" i="1"/>
  <c r="Q44" i="1"/>
  <c r="AZ31" i="1" l="1"/>
  <c r="AY48" i="1"/>
  <c r="R32" i="1"/>
  <c r="Q45" i="1"/>
  <c r="AZ32" i="1" l="1"/>
  <c r="AY49" i="1"/>
  <c r="R33" i="1"/>
  <c r="Q46" i="1"/>
  <c r="AZ33" i="1" l="1"/>
  <c r="AY50" i="1"/>
  <c r="R34" i="1"/>
  <c r="Q47" i="1"/>
  <c r="AY51" i="1" l="1"/>
  <c r="R35" i="1"/>
  <c r="Q48" i="1"/>
  <c r="R36" i="1" l="1"/>
  <c r="Q49" i="1"/>
  <c r="R37" i="1" l="1"/>
  <c r="Q50" i="1"/>
  <c r="R38" i="1" l="1"/>
  <c r="Q51" i="1"/>
  <c r="R39" i="1" l="1"/>
  <c r="Q52" i="1"/>
  <c r="R40" i="1" l="1"/>
  <c r="Q53" i="1"/>
  <c r="Q54" i="1" l="1"/>
  <c r="P14" i="1"/>
  <c r="R41" i="1"/>
  <c r="R42" i="1" l="1"/>
  <c r="Q55" i="1"/>
  <c r="R43" i="1" l="1"/>
  <c r="Q56" i="1"/>
  <c r="R44" i="1" l="1"/>
  <c r="Q57" i="1"/>
  <c r="R45" i="1" l="1"/>
  <c r="Q58" i="1"/>
  <c r="R46" i="1" l="1"/>
  <c r="Q59" i="1"/>
  <c r="R47" i="1" l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Q60" i="1"/>
  <c r="R60" i="1" l="1"/>
  <c r="P16" i="1" s="1"/>
  <c r="S16" i="1" s="1"/>
  <c r="U19" i="1" s="1"/>
  <c r="P15" i="1" l="1"/>
  <c r="O21" i="1" l="1"/>
  <c r="O22" i="1"/>
  <c r="O23" i="1"/>
  <c r="S20" i="1"/>
  <c r="S21" i="1" l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l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O15" i="1" s="1"/>
  <c r="O14" i="1"/>
  <c r="O16" i="1" l="1"/>
  <c r="R16" i="1" s="1"/>
  <c r="U18" i="1" s="1"/>
  <c r="Z30" i="1"/>
  <c r="Z29" i="1"/>
  <c r="Z28" i="1"/>
  <c r="AA28" i="1" s="1"/>
  <c r="AA29" i="1" l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Y14" i="1" s="1"/>
  <c r="AB28" i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X14" i="1" s="1"/>
  <c r="AA41" i="1" l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Y16" i="1" s="1"/>
  <c r="AB16" i="1" s="1"/>
  <c r="AD19" i="1" s="1"/>
  <c r="AB41" i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X15" i="1" s="1"/>
  <c r="Y15" i="1" l="1"/>
  <c r="X16" i="1"/>
  <c r="AA16" i="1" s="1"/>
  <c r="AD18" i="1" s="1"/>
  <c r="AY52" i="1"/>
  <c r="AY59" i="1"/>
  <c r="AY55" i="1"/>
  <c r="AY53" i="1"/>
  <c r="AY54" i="1"/>
  <c r="AY58" i="1"/>
  <c r="AY57" i="1"/>
  <c r="AY60" i="1"/>
  <c r="AY56" i="1"/>
  <c r="AY34" i="1"/>
  <c r="BA34" i="1" s="1"/>
  <c r="BA35" i="1" s="1"/>
  <c r="BA36" i="1" s="1"/>
  <c r="BA37" i="1" s="1"/>
  <c r="BA38" i="1" s="1"/>
  <c r="BA39" i="1" s="1"/>
  <c r="BA40" i="1" s="1"/>
  <c r="AZ34" i="1" l="1"/>
  <c r="AZ35" i="1" s="1"/>
  <c r="AZ36" i="1" s="1"/>
  <c r="AZ37" i="1" s="1"/>
  <c r="AZ38" i="1" s="1"/>
  <c r="AZ39" i="1" s="1"/>
  <c r="AZ40" i="1" s="1"/>
  <c r="AX14" i="1" s="1"/>
  <c r="BA41" i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AW14" i="1"/>
  <c r="AZ41" i="1" l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X16" i="1" s="1"/>
  <c r="BA16" i="1" s="1"/>
  <c r="BC19" i="1" s="1"/>
  <c r="AW16" i="1"/>
  <c r="AZ16" i="1" s="1"/>
  <c r="BC18" i="1" s="1"/>
  <c r="AW15" i="1"/>
  <c r="AX15" i="1" l="1"/>
</calcChain>
</file>

<file path=xl/sharedStrings.xml><?xml version="1.0" encoding="utf-8"?>
<sst xmlns="http://schemas.openxmlformats.org/spreadsheetml/2006/main" count="308" uniqueCount="116">
  <si>
    <t>Power source</t>
  </si>
  <si>
    <t>Overnight construction cost [$/kWe]</t>
  </si>
  <si>
    <t>% Investment</t>
  </si>
  <si>
    <t>% O&amp;M</t>
  </si>
  <si>
    <t>% Fuel</t>
  </si>
  <si>
    <t>% Tax</t>
  </si>
  <si>
    <t>Coal</t>
  </si>
  <si>
    <t>construction time [yrs]</t>
  </si>
  <si>
    <t>year</t>
  </si>
  <si>
    <t>PVIF</t>
  </si>
  <si>
    <t>discount rate</t>
  </si>
  <si>
    <t>Costs</t>
  </si>
  <si>
    <t>Revenue</t>
  </si>
  <si>
    <t>Tax</t>
  </si>
  <si>
    <t>NPV tax</t>
  </si>
  <si>
    <t>NPV</t>
  </si>
  <si>
    <t>¢/(kWh/y)</t>
  </si>
  <si>
    <t>Gas</t>
  </si>
  <si>
    <t>Nuclear</t>
  </si>
  <si>
    <t>Wind</t>
  </si>
  <si>
    <t>¢/GJ</t>
  </si>
  <si>
    <t>GJ/t</t>
  </si>
  <si>
    <t>for 2000 lbs</t>
  </si>
  <si>
    <t>cost multiplier</t>
  </si>
  <si>
    <t>28% onshore, 43% offshore</t>
  </si>
  <si>
    <t>(30 to 60)</t>
  </si>
  <si>
    <t>capacity factor</t>
  </si>
  <si>
    <t>Combined Heat and Power (CHP)</t>
  </si>
  <si>
    <t>per 1000 cu ft</t>
  </si>
  <si>
    <t>cu ft/GJ</t>
  </si>
  <si>
    <t>$/GJ</t>
  </si>
  <si>
    <t>* http://www.world-nuclear.org/info/inf02.html</t>
  </si>
  <si>
    <t>NPV tax @20 y</t>
  </si>
  <si>
    <t>NPV tax @40 y</t>
  </si>
  <si>
    <t>NPV tax @life</t>
  </si>
  <si>
    <t>Tbl 3.14</t>
  </si>
  <si>
    <t>₵/kWh/y</t>
  </si>
  <si>
    <r>
      <t>[</t>
    </r>
    <r>
      <rPr>
        <sz val="11"/>
        <color rgb="FF00B050"/>
        <rFont val="Calibri"/>
        <family val="2"/>
      </rPr>
      <t xml:space="preserve">₵/kWh] </t>
    </r>
    <r>
      <rPr>
        <sz val="11"/>
        <color rgb="FF00B050"/>
        <rFont val="Calibri"/>
        <family val="2"/>
        <scheme val="minor"/>
      </rPr>
      <t>determined at 0% tax, NPV(life)=0</t>
    </r>
  </si>
  <si>
    <t>[₵/kWh] determined at 0% tax, NPV(life)=0</t>
  </si>
  <si>
    <t>[₵/kWh]  determined at 0% tax, NPV(life)=0</t>
  </si>
  <si>
    <t>₵/kWh/yr</t>
  </si>
  <si>
    <t xml:space="preserve"> all in ¢/kWh/yr</t>
  </si>
  <si>
    <t>$/MWh/10 = ¢/kWh</t>
  </si>
  <si>
    <r>
      <t>capacity factor (availability)</t>
    </r>
    <r>
      <rPr>
        <sz val="11"/>
        <color rgb="FF00B050"/>
        <rFont val="Calibri"/>
        <family val="2"/>
        <scheme val="minor"/>
      </rPr>
      <t xml:space="preserve"> Fig. 4.2</t>
    </r>
  </si>
  <si>
    <t>Tbl. 4.6</t>
  </si>
  <si>
    <t>Tbl 4.6</t>
  </si>
  <si>
    <t>Tbl 5.2</t>
  </si>
  <si>
    <t xml:space="preserve"> equals  4.28 minus heat credit of 2.09</t>
  </si>
  <si>
    <r>
      <t>capacity factor</t>
    </r>
    <r>
      <rPr>
        <sz val="11"/>
        <color rgb="FF00B050"/>
        <rFont val="Calibri"/>
        <family val="2"/>
        <scheme val="minor"/>
      </rPr>
      <t xml:space="preserve"> (p. 56)</t>
    </r>
  </si>
  <si>
    <t>$ 870 - see Tbl 5.1</t>
  </si>
  <si>
    <t>$3000 --- see Fig 4.8</t>
  </si>
  <si>
    <t>$2000-- Fig. 4.5</t>
  </si>
  <si>
    <t>$1000-- Tbl. 4.4</t>
  </si>
  <si>
    <t>4 yrs Tble 3.1</t>
  </si>
  <si>
    <t>$600/kWe-- Tbl 3.11</t>
  </si>
  <si>
    <t>yrs-- Tbl 3.4</t>
  </si>
  <si>
    <t>$1894--- Table 3.12</t>
  </si>
  <si>
    <t>yrs Tbl 3.7</t>
  </si>
  <si>
    <t>$/kWe</t>
  </si>
  <si>
    <t>(Austria)</t>
  </si>
  <si>
    <t>(note 1 kW-yr= 8.76E3 kWh)</t>
  </si>
  <si>
    <t xml:space="preserve"> Tbl 3.10</t>
  </si>
  <si>
    <t xml:space="preserve">$1161/kWe-yr </t>
  </si>
  <si>
    <t>₵/kWh</t>
  </si>
  <si>
    <t>millions</t>
  </si>
  <si>
    <t>Plant type</t>
  </si>
  <si>
    <t>Levelized Cost</t>
  </si>
  <si>
    <t>¢/kWh</t>
  </si>
  <si>
    <t>Construction cost</t>
  </si>
  <si>
    <t>gas</t>
  </si>
  <si>
    <t>Hydro</t>
  </si>
  <si>
    <t>PV</t>
  </si>
  <si>
    <t>Thml Solar</t>
  </si>
  <si>
    <t xml:space="preserve"> Micro Hydro</t>
  </si>
  <si>
    <t>1 metric ton</t>
  </si>
  <si>
    <t>¢/GJ  tbl 3.3 = 62₵/GJ + 68₵/GJ delivery</t>
  </si>
  <si>
    <t>Tbl 3.10, fig 3.1</t>
  </si>
  <si>
    <r>
      <t xml:space="preserve">¢/GJ </t>
    </r>
    <r>
      <rPr>
        <sz val="11"/>
        <color rgb="FF00B050"/>
        <rFont val="Calibri"/>
        <family val="2"/>
      </rPr>
      <t>(avg tbl 3.6)*</t>
    </r>
  </si>
  <si>
    <t>*$5.17 is wellhead not delivered cost  so $/1000 cu ft must be less than above</t>
  </si>
  <si>
    <t>Capacity factor</t>
  </si>
  <si>
    <t>costs</t>
  </si>
  <si>
    <t>costs-&gt;</t>
  </si>
  <si>
    <t>cost growth</t>
  </si>
  <si>
    <t>overnight constr cost</t>
  </si>
  <si>
    <t>plant life [yrs]</t>
  </si>
  <si>
    <r>
      <t xml:space="preserve">cost in </t>
    </r>
    <r>
      <rPr>
        <sz val="11"/>
        <color rgb="FF0000FF"/>
        <rFont val="Calibri"/>
        <family val="2"/>
      </rPr>
      <t>¢/(kWh/y) (cost 1y of kWh prodn)</t>
    </r>
  </si>
  <si>
    <r>
      <t>sales price of power [</t>
    </r>
    <r>
      <rPr>
        <sz val="11"/>
        <color rgb="FF0000FF"/>
        <rFont val="Calibri"/>
        <family val="2"/>
      </rPr>
      <t>¢/kWh]</t>
    </r>
  </si>
  <si>
    <t>construction (investm)</t>
  </si>
  <si>
    <r>
      <t>Levelized cost of power production [</t>
    </r>
    <r>
      <rPr>
        <sz val="11"/>
        <color rgb="FFFF0000"/>
        <rFont val="Calibri"/>
        <family val="2"/>
      </rPr>
      <t>₵/kWh]</t>
    </r>
  </si>
  <si>
    <t>NPV at life plant  [¢/(kWh/yr)]</t>
  </si>
  <si>
    <t>NPV at 40y  [¢/(kWh/yr)]</t>
  </si>
  <si>
    <t>NPV at 20y [¢/(kWh/yr)]</t>
  </si>
  <si>
    <t>[$/MWe]</t>
  </si>
  <si>
    <t>MWe plant</t>
  </si>
  <si>
    <t xml:space="preserve"> </t>
  </si>
  <si>
    <t>O&amp;M</t>
  </si>
  <si>
    <t>This case uses the methods described</t>
  </si>
  <si>
    <t>in the OECD report, treating construction</t>
  </si>
  <si>
    <t>as an investment cost paid out over the</t>
  </si>
  <si>
    <t>plant life.  The adjacent spreadsheet</t>
  </si>
  <si>
    <t>treats construction as an up front cost</t>
  </si>
  <si>
    <t>as in the mine example.  The difference is small.</t>
  </si>
  <si>
    <t>Solar Thermoelectric (USA-S1)</t>
  </si>
  <si>
    <t>Solar Photovoltaic (USA-S2)</t>
  </si>
  <si>
    <t>capture efficiency and 50% conversn to ele (15% is base, 24% opt)</t>
  </si>
  <si>
    <t>24% p59</t>
  </si>
  <si>
    <t>at 44% conv=</t>
  </si>
  <si>
    <r>
      <t>₵/kW</t>
    </r>
    <r>
      <rPr>
        <vertAlign val="subscript"/>
        <sz val="10"/>
        <color rgb="FF00B050"/>
        <rFont val="Calibri"/>
        <family val="2"/>
      </rPr>
      <t>h</t>
    </r>
    <r>
      <rPr>
        <sz val="10"/>
        <color rgb="FF00B050"/>
        <rFont val="Calibri"/>
        <family val="2"/>
      </rPr>
      <t>h</t>
    </r>
  </si>
  <si>
    <t>at 55% conv=</t>
  </si>
  <si>
    <r>
      <t xml:space="preserve">0.48 </t>
    </r>
    <r>
      <rPr>
        <sz val="11"/>
        <color rgb="FF00B050"/>
        <rFont val="Calibri"/>
        <family val="2"/>
      </rPr>
      <t>₵/kWh 2005 value</t>
    </r>
  </si>
  <si>
    <t>blue=used in calc</t>
  </si>
  <si>
    <r>
      <t>$/W</t>
    </r>
    <r>
      <rPr>
        <vertAlign val="sub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-yr</t>
    </r>
  </si>
  <si>
    <t>Construction cost ~$4000 (Fig 4.8), $1500 from recent iea projections</t>
  </si>
  <si>
    <r>
      <t>capacity factor</t>
    </r>
    <r>
      <rPr>
        <sz val="11"/>
        <color rgb="FF00B050"/>
        <rFont val="Calibri"/>
        <family val="2"/>
        <scheme val="minor"/>
      </rPr>
      <t>--20% is base</t>
    </r>
  </si>
  <si>
    <t>[₵/kWh] determined at 0% tax, NPV(life)=0, capacity=24%</t>
  </si>
  <si>
    <t>(equals BM2 divided by the nbr of hrs per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</si>
</sst>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0.0%"/>
    <numFmt numFmtId="165" formatCode="0.000"/>
    <numFmt numFmtId="166" formatCode="&quot;$&quot;#,##0"/>
    <numFmt numFmtId="167" formatCode="0.0000"/>
    <numFmt numFmtId="168" formatCode="#,##0.000"/>
    <numFmt numFmtId="169" formatCode="0.0"/>
    <numFmt numFmtId="170" formatCode="&quot;$&quot;#,##0.00"/>
    <numFmt numFmtId="171" formatCode="0.000000"/>
    <numFmt numFmtId="172" formatCode="_(&quot;$&quot;* #,##0.0_);_(&quot;$&quot;* \(#,##0.0\);_(&quot;$&quot;* &quot;-&quot;??_);_(@_)"/>
    <numFmt numFmtId="173" formatCode="_([$$-409]* #,##0.00_);_([$$-409]* \(#,##0.00\);_([$$-409]* &quot;-&quot;??_);_(@_)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</font>
    <font>
      <sz val="8"/>
      <color rgb="FF00B05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8"/>
      <color rgb="FF00B05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rgb="FF00B050"/>
      <name val="Calibri"/>
      <family val="2"/>
    </font>
    <font>
      <vertAlign val="subscript"/>
      <sz val="10"/>
      <color rgb="FF00B050"/>
      <name val="Calibri"/>
      <family val="2"/>
    </font>
    <font>
      <b/>
      <sz val="12"/>
      <color rgb="FF0000FF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1" applyFont="1" applyAlignment="1" applyProtection="1"/>
    <xf numFmtId="0" fontId="6" fillId="0" borderId="0" xfId="0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0" xfId="0" applyFont="1"/>
    <xf numFmtId="4" fontId="0" fillId="0" borderId="0" xfId="0" applyNumberFormat="1"/>
    <xf numFmtId="1" fontId="0" fillId="0" borderId="0" xfId="0" applyNumberFormat="1"/>
    <xf numFmtId="2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10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2" fontId="1" fillId="0" borderId="0" xfId="0" applyNumberFormat="1" applyFont="1"/>
    <xf numFmtId="1" fontId="7" fillId="0" borderId="0" xfId="0" applyNumberFormat="1" applyFont="1"/>
    <xf numFmtId="0" fontId="1" fillId="0" borderId="0" xfId="0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164" fontId="11" fillId="0" borderId="0" xfId="0" applyNumberFormat="1" applyFont="1"/>
    <xf numFmtId="166" fontId="10" fillId="0" borderId="0" xfId="0" applyNumberFormat="1" applyFont="1"/>
    <xf numFmtId="2" fontId="10" fillId="0" borderId="0" xfId="0" applyNumberFormat="1" applyFont="1"/>
    <xf numFmtId="0" fontId="12" fillId="0" borderId="0" xfId="0" applyFont="1"/>
    <xf numFmtId="2" fontId="16" fillId="0" borderId="0" xfId="0" applyNumberFormat="1" applyFont="1"/>
    <xf numFmtId="0" fontId="16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1" fillId="0" borderId="0" xfId="0" applyNumberFormat="1" applyFont="1"/>
    <xf numFmtId="4" fontId="1" fillId="0" borderId="0" xfId="0" applyNumberFormat="1" applyFont="1"/>
    <xf numFmtId="0" fontId="11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9" fontId="7" fillId="2" borderId="0" xfId="0" applyNumberFormat="1" applyFont="1" applyFill="1"/>
    <xf numFmtId="0" fontId="7" fillId="2" borderId="0" xfId="0" applyFont="1" applyFill="1"/>
    <xf numFmtId="168" fontId="1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166" fontId="0" fillId="3" borderId="0" xfId="0" applyNumberFormat="1" applyFill="1"/>
    <xf numFmtId="0" fontId="18" fillId="3" borderId="0" xfId="0" applyFont="1" applyFill="1"/>
    <xf numFmtId="0" fontId="13" fillId="3" borderId="0" xfId="0" applyFont="1" applyFill="1"/>
    <xf numFmtId="0" fontId="0" fillId="3" borderId="0" xfId="0" applyFill="1"/>
    <xf numFmtId="169" fontId="0" fillId="3" borderId="0" xfId="0" applyNumberFormat="1" applyFill="1"/>
    <xf numFmtId="0" fontId="19" fillId="3" borderId="0" xfId="0" applyFont="1" applyFill="1"/>
    <xf numFmtId="0" fontId="14" fillId="3" borderId="0" xfId="0" applyFont="1" applyFill="1"/>
    <xf numFmtId="0" fontId="8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0" fillId="0" borderId="0" xfId="0" applyFill="1"/>
    <xf numFmtId="170" fontId="0" fillId="3" borderId="0" xfId="0" applyNumberFormat="1" applyFill="1"/>
    <xf numFmtId="0" fontId="3" fillId="3" borderId="0" xfId="0" applyFont="1" applyFill="1"/>
    <xf numFmtId="164" fontId="6" fillId="0" borderId="0" xfId="0" applyNumberFormat="1" applyFont="1"/>
    <xf numFmtId="0" fontId="6" fillId="3" borderId="0" xfId="0" applyFont="1" applyFill="1"/>
    <xf numFmtId="9" fontId="7" fillId="2" borderId="0" xfId="2" applyFont="1" applyFill="1"/>
    <xf numFmtId="0" fontId="8" fillId="0" borderId="0" xfId="0" applyFont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/>
    <xf numFmtId="165" fontId="6" fillId="4" borderId="0" xfId="0" applyNumberFormat="1" applyFont="1" applyFill="1"/>
    <xf numFmtId="4" fontId="6" fillId="4" borderId="0" xfId="0" applyNumberFormat="1" applyFont="1" applyFill="1"/>
    <xf numFmtId="0" fontId="11" fillId="4" borderId="0" xfId="0" applyFont="1" applyFill="1"/>
    <xf numFmtId="2" fontId="6" fillId="4" borderId="0" xfId="0" applyNumberFormat="1" applyFont="1" applyFill="1"/>
    <xf numFmtId="165" fontId="0" fillId="4" borderId="0" xfId="0" applyNumberFormat="1" applyFill="1"/>
    <xf numFmtId="4" fontId="0" fillId="4" borderId="0" xfId="0" applyNumberFormat="1" applyFill="1"/>
    <xf numFmtId="165" fontId="1" fillId="4" borderId="0" xfId="0" applyNumberFormat="1" applyFont="1" applyFill="1"/>
    <xf numFmtId="4" fontId="1" fillId="4" borderId="0" xfId="0" applyNumberFormat="1" applyFont="1" applyFill="1"/>
    <xf numFmtId="2" fontId="0" fillId="4" borderId="0" xfId="0" applyNumberFormat="1" applyFill="1"/>
    <xf numFmtId="2" fontId="1" fillId="4" borderId="0" xfId="0" applyNumberFormat="1" applyFont="1" applyFill="1"/>
    <xf numFmtId="0" fontId="5" fillId="4" borderId="0" xfId="1" applyFont="1" applyFill="1" applyAlignment="1" applyProtection="1"/>
    <xf numFmtId="0" fontId="6" fillId="4" borderId="0" xfId="0" applyFont="1" applyFill="1"/>
    <xf numFmtId="0" fontId="8" fillId="4" borderId="0" xfId="0" applyFont="1" applyFill="1"/>
    <xf numFmtId="167" fontId="6" fillId="4" borderId="0" xfId="0" applyNumberFormat="1" applyFont="1" applyFill="1"/>
    <xf numFmtId="167" fontId="0" fillId="4" borderId="0" xfId="0" applyNumberFormat="1" applyFill="1"/>
    <xf numFmtId="0" fontId="0" fillId="4" borderId="0" xfId="0" applyFont="1" applyFill="1"/>
    <xf numFmtId="0" fontId="0" fillId="0" borderId="0" xfId="0" applyFont="1" applyFill="1"/>
    <xf numFmtId="165" fontId="0" fillId="4" borderId="0" xfId="0" applyNumberFormat="1" applyFill="1" applyAlignment="1">
      <alignment horizontal="center"/>
    </xf>
    <xf numFmtId="171" fontId="0" fillId="4" borderId="0" xfId="0" applyNumberFormat="1" applyFont="1" applyFill="1"/>
    <xf numFmtId="171" fontId="6" fillId="4" borderId="0" xfId="0" applyNumberFormat="1" applyFont="1" applyFill="1"/>
    <xf numFmtId="171" fontId="0" fillId="4" borderId="0" xfId="0" applyNumberFormat="1" applyFill="1"/>
    <xf numFmtId="171" fontId="0" fillId="4" borderId="0" xfId="0" applyNumberFormat="1" applyFill="1" applyAlignment="1">
      <alignment horizontal="center"/>
    </xf>
    <xf numFmtId="172" fontId="0" fillId="4" borderId="0" xfId="3" applyNumberFormat="1" applyFont="1" applyFill="1"/>
    <xf numFmtId="172" fontId="0" fillId="4" borderId="0" xfId="3" applyNumberFormat="1" applyFont="1" applyFill="1" applyAlignment="1">
      <alignment horizontal="left"/>
    </xf>
    <xf numFmtId="1" fontId="0" fillId="4" borderId="0" xfId="0" applyNumberFormat="1" applyFont="1" applyFill="1"/>
    <xf numFmtId="2" fontId="7" fillId="2" borderId="0" xfId="0" applyNumberFormat="1" applyFont="1" applyFill="1"/>
    <xf numFmtId="170" fontId="13" fillId="3" borderId="0" xfId="0" applyNumberFormat="1" applyFont="1" applyFill="1"/>
    <xf numFmtId="0" fontId="8" fillId="0" borderId="0" xfId="0" applyFont="1" applyFill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37" fontId="0" fillId="0" borderId="0" xfId="3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3" fontId="0" fillId="4" borderId="0" xfId="0" applyNumberFormat="1" applyFont="1" applyFill="1"/>
    <xf numFmtId="173" fontId="0" fillId="4" borderId="0" xfId="0" applyNumberFormat="1" applyFill="1"/>
    <xf numFmtId="44" fontId="0" fillId="4" borderId="0" xfId="3" applyFont="1" applyFill="1"/>
    <xf numFmtId="10" fontId="7" fillId="2" borderId="0" xfId="2" applyNumberFormat="1" applyFont="1" applyFill="1"/>
    <xf numFmtId="10" fontId="7" fillId="5" borderId="0" xfId="0" applyNumberFormat="1" applyFont="1" applyFill="1"/>
    <xf numFmtId="165" fontId="6" fillId="0" borderId="0" xfId="0" applyNumberFormat="1" applyFont="1"/>
    <xf numFmtId="2" fontId="7" fillId="5" borderId="0" xfId="0" applyNumberFormat="1" applyFont="1" applyFill="1"/>
    <xf numFmtId="2" fontId="7" fillId="0" borderId="0" xfId="0" applyNumberFormat="1" applyFont="1" applyFill="1"/>
    <xf numFmtId="10" fontId="7" fillId="0" borderId="0" xfId="0" applyNumberFormat="1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2" fillId="4" borderId="0" xfId="1" applyFont="1" applyFill="1" applyAlignment="1" applyProtection="1"/>
    <xf numFmtId="0" fontId="1" fillId="4" borderId="0" xfId="0" applyFont="1" applyFill="1"/>
    <xf numFmtId="2" fontId="8" fillId="0" borderId="0" xfId="0" applyNumberFormat="1" applyFont="1" applyFill="1"/>
    <xf numFmtId="0" fontId="7" fillId="0" borderId="0" xfId="0" applyFont="1" applyFill="1"/>
    <xf numFmtId="1" fontId="7" fillId="0" borderId="0" xfId="0" applyNumberFormat="1" applyFont="1" applyFill="1"/>
    <xf numFmtId="0" fontId="8" fillId="0" borderId="0" xfId="0" applyFont="1" applyAlignment="1">
      <alignment horizontal="right"/>
    </xf>
    <xf numFmtId="169" fontId="0" fillId="0" borderId="0" xfId="0" applyNumberFormat="1" applyAlignment="1">
      <alignment horizontal="center" vertical="center"/>
    </xf>
    <xf numFmtId="9" fontId="2" fillId="0" borderId="0" xfId="2" applyFont="1" applyAlignment="1">
      <alignment horizontal="center"/>
    </xf>
    <xf numFmtId="37" fontId="2" fillId="0" borderId="0" xfId="3" applyNumberFormat="1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2" fontId="6" fillId="3" borderId="0" xfId="0" applyNumberFormat="1" applyFont="1" applyFill="1"/>
    <xf numFmtId="0" fontId="26" fillId="3" borderId="0" xfId="0" applyFont="1" applyFill="1"/>
    <xf numFmtId="2" fontId="8" fillId="3" borderId="0" xfId="0" applyNumberFormat="1" applyFont="1" applyFill="1"/>
    <xf numFmtId="0" fontId="27" fillId="3" borderId="0" xfId="0" applyFont="1" applyFill="1"/>
    <xf numFmtId="0" fontId="29" fillId="0" borderId="0" xfId="0" applyFont="1"/>
    <xf numFmtId="0" fontId="11" fillId="0" borderId="0" xfId="0" applyFont="1" applyAlignment="1">
      <alignment horizontal="right" vertical="center"/>
    </xf>
    <xf numFmtId="164" fontId="1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294773912134"/>
          <c:y val="3.4964650695258837E-2"/>
          <c:w val="0.84031289864816006"/>
          <c:h val="0.80941330206064666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plot!$Q$2</c:f>
              <c:strCache>
                <c:ptCount val="1"/>
                <c:pt idx="0">
                  <c:v>Levelized Cost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plot!$O$3:$O$9</c:f>
              <c:numCache>
                <c:formatCode>#,##0_);\(#,##0\)</c:formatCode>
                <c:ptCount val="7"/>
                <c:pt idx="0">
                  <c:v>600</c:v>
                </c:pt>
                <c:pt idx="1">
                  <c:v>1161</c:v>
                </c:pt>
                <c:pt idx="2">
                  <c:v>1100</c:v>
                </c:pt>
                <c:pt idx="3">
                  <c:v>2000</c:v>
                </c:pt>
                <c:pt idx="4">
                  <c:v>1894</c:v>
                </c:pt>
                <c:pt idx="5">
                  <c:v>4000</c:v>
                </c:pt>
                <c:pt idx="6">
                  <c:v>3000</c:v>
                </c:pt>
              </c:numCache>
            </c:numRef>
          </c:xVal>
          <c:yVal>
            <c:numRef>
              <c:f>plot!$Q$3:$Q$9</c:f>
              <c:numCache>
                <c:formatCode>General</c:formatCode>
                <c:ptCount val="7"/>
                <c:pt idx="0">
                  <c:v>5.52</c:v>
                </c:pt>
                <c:pt idx="1">
                  <c:v>4.25</c:v>
                </c:pt>
                <c:pt idx="2">
                  <c:v>6.81</c:v>
                </c:pt>
                <c:pt idx="3">
                  <c:v>4</c:v>
                </c:pt>
                <c:pt idx="4">
                  <c:v>5.01</c:v>
                </c:pt>
                <c:pt idx="5">
                  <c:v>22.8</c:v>
                </c:pt>
                <c:pt idx="6">
                  <c:v>33.700000000000003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54-4802-A2D2-80EC20B32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161248"/>
        <c:axId val="717164384"/>
      </c:scatterChart>
      <c:valAx>
        <c:axId val="71716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Construction cost </a:t>
                </a:r>
                <a:r>
                  <a:rPr lang="en-US" sz="1400">
                    <a:latin typeface="Calibri" panose="020F0502020204030204" pitchFamily="34" charset="0"/>
                  </a:rPr>
                  <a:t>$/kW</a:t>
                </a:r>
                <a:r>
                  <a:rPr lang="en-US" sz="1400" baseline="-25000">
                    <a:latin typeface="Calibri" panose="020F0502020204030204" pitchFamily="34" charset="0"/>
                  </a:rPr>
                  <a:t>e</a:t>
                </a:r>
                <a:endParaRPr lang="en-US" sz="1400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164384"/>
        <c:crosses val="autoZero"/>
        <c:crossBetween val="midCat"/>
      </c:valAx>
      <c:valAx>
        <c:axId val="7171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Levelized</a:t>
                </a:r>
                <a:r>
                  <a:rPr lang="en-US" sz="1400" baseline="0"/>
                  <a:t> cost  [</a:t>
                </a:r>
                <a:r>
                  <a:rPr lang="en-US" sz="1400" b="0" i="0" baseline="0">
                    <a:effectLst/>
                  </a:rPr>
                  <a:t>¢/kWh</a:t>
                </a:r>
                <a:r>
                  <a:rPr lang="en-US" sz="1400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16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11</xdr:col>
      <xdr:colOff>9525</xdr:colOff>
      <xdr:row>24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0.17121</cdr:x>
      <cdr:y>0.72962</cdr:y>
    </cdr:from>
    <cdr:to>
      <cdr:x>0.23021</cdr:x>
      <cdr:y>0.79599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5157" y="3266318"/>
          <a:ext cx="384291" cy="29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gas</a:t>
          </a:r>
        </a:p>
      </cdr:txBody>
    </cdr:sp>
  </cdr:relSizeAnchor>
  <cdr:relSizeAnchor xmlns:cdr="http://schemas.openxmlformats.org/drawingml/2006/chartDrawing">
    <cdr:from>
      <cdr:x>0.27197</cdr:x>
      <cdr:y>0.66617</cdr:y>
    </cdr:from>
    <cdr:to>
      <cdr:x>0.3549</cdr:x>
      <cdr:y>0.73254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71455" y="2982272"/>
          <a:ext cx="540157" cy="29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wind</a:t>
          </a:r>
        </a:p>
      </cdr:txBody>
    </cdr:sp>
  </cdr:relSizeAnchor>
  <cdr:relSizeAnchor xmlns:cdr="http://schemas.openxmlformats.org/drawingml/2006/chartDrawing">
    <cdr:from>
      <cdr:x>0.32673</cdr:x>
      <cdr:y>0.76592</cdr:y>
    </cdr:from>
    <cdr:to>
      <cdr:x>0.39051</cdr:x>
      <cdr:y>0.82737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28100" y="3428810"/>
          <a:ext cx="415426" cy="275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0.49652</cdr:x>
      <cdr:y>0.75578</cdr:y>
    </cdr:from>
    <cdr:to>
      <cdr:x>0.58584</cdr:x>
      <cdr:y>0.8025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34025" y="3383438"/>
          <a:ext cx="581779" cy="20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hydro</a:t>
          </a:r>
        </a:p>
      </cdr:txBody>
    </cdr:sp>
  </cdr:relSizeAnchor>
  <cdr:relSizeAnchor xmlns:cdr="http://schemas.openxmlformats.org/drawingml/2006/chartDrawing">
    <cdr:from>
      <cdr:x>0.72987</cdr:x>
      <cdr:y>0.38745</cdr:y>
    </cdr:from>
    <cdr:to>
      <cdr:x>0.93241</cdr:x>
      <cdr:y>0.45136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53954" y="1734503"/>
          <a:ext cx="1319228" cy="286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solar photovoltaic</a:t>
          </a:r>
        </a:p>
      </cdr:txBody>
    </cdr:sp>
  </cdr:relSizeAnchor>
  <cdr:relSizeAnchor xmlns:cdr="http://schemas.openxmlformats.org/drawingml/2006/chartDrawing">
    <cdr:from>
      <cdr:x>0.53981</cdr:x>
      <cdr:y>0.07743</cdr:y>
    </cdr:from>
    <cdr:to>
      <cdr:x>0.76946</cdr:x>
      <cdr:y>0.14627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16003" y="346624"/>
          <a:ext cx="1495807" cy="308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solar thermoelectric</a:t>
          </a:r>
        </a:p>
      </cdr:txBody>
    </cdr:sp>
  </cdr:relSizeAnchor>
  <cdr:relSizeAnchor xmlns:cdr="http://schemas.openxmlformats.org/drawingml/2006/chartDrawing">
    <cdr:from>
      <cdr:x>0.40006</cdr:x>
      <cdr:y>0.65465</cdr:y>
    </cdr:from>
    <cdr:to>
      <cdr:x>0.48937</cdr:x>
      <cdr:y>0.70137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05747" y="2930716"/>
          <a:ext cx="581713" cy="20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nuclear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PV@life%20plant%20%20[&#162;/(kWh/yr)%5d" TargetMode="External"/><Relationship Id="rId2" Type="http://schemas.openxmlformats.org/officeDocument/2006/relationships/hyperlink" Target="mailto:NPV@40y%20%20[&#162;/(kWh/yr)%5d" TargetMode="External"/><Relationship Id="rId1" Type="http://schemas.openxmlformats.org/officeDocument/2006/relationships/hyperlink" Target="mailto:NPV@20y%20[&#162;/(kWh/yr)%5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0"/>
  <sheetViews>
    <sheetView tabSelected="1" zoomScale="85" zoomScaleNormal="85" workbookViewId="0">
      <pane xSplit="5565"/>
      <selection activeCell="D21" sqref="D21"/>
      <selection pane="topRight" activeCell="BC21" sqref="BC21"/>
    </sheetView>
  </sheetViews>
  <sheetFormatPr defaultRowHeight="15" x14ac:dyDescent="0.25"/>
  <cols>
    <col min="1" max="1" width="20.85546875" customWidth="1"/>
    <col min="2" max="2" width="10.42578125" customWidth="1"/>
    <col min="3" max="3" width="8.42578125" customWidth="1"/>
    <col min="4" max="4" width="18.85546875" customWidth="1"/>
    <col min="5" max="13" width="11.85546875" customWidth="1"/>
    <col min="14" max="14" width="14.140625" customWidth="1"/>
    <col min="15" max="15" width="10" customWidth="1"/>
    <col min="19" max="19" width="9.28515625" customWidth="1"/>
    <col min="20" max="20" width="12.7109375" customWidth="1"/>
    <col min="21" max="22" width="10.5703125" customWidth="1"/>
    <col min="24" max="24" width="10.140625" customWidth="1"/>
    <col min="28" max="28" width="8.42578125" customWidth="1"/>
    <col min="29" max="29" width="12" customWidth="1"/>
    <col min="30" max="31" width="10" customWidth="1"/>
    <col min="33" max="33" width="10.7109375" customWidth="1"/>
    <col min="38" max="38" width="10.5703125" bestFit="1" customWidth="1"/>
    <col min="39" max="39" width="10.42578125" customWidth="1"/>
    <col min="41" max="41" width="10" customWidth="1"/>
    <col min="49" max="49" width="9.85546875" customWidth="1"/>
    <col min="50" max="50" width="9.5703125" bestFit="1" customWidth="1"/>
    <col min="51" max="51" width="9.85546875" customWidth="1"/>
    <col min="57" max="57" width="9.7109375" customWidth="1"/>
    <col min="59" max="59" width="10.140625" customWidth="1"/>
    <col min="63" max="63" width="11.42578125" customWidth="1"/>
    <col min="65" max="65" width="10.5703125" customWidth="1"/>
    <col min="71" max="71" width="11.5703125" customWidth="1"/>
    <col min="73" max="73" width="9.7109375" customWidth="1"/>
    <col min="76" max="76" width="9.85546875" customWidth="1"/>
    <col min="77" max="77" width="10.42578125" customWidth="1"/>
    <col min="79" max="79" width="9.7109375" bestFit="1" customWidth="1"/>
  </cols>
  <sheetData>
    <row r="1" spans="1:79" x14ac:dyDescent="0.25">
      <c r="A1" s="3" t="s">
        <v>0</v>
      </c>
      <c r="C1" s="25" t="s">
        <v>60</v>
      </c>
      <c r="F1" s="3" t="s">
        <v>6</v>
      </c>
      <c r="G1" s="25" t="s">
        <v>61</v>
      </c>
      <c r="I1" s="45">
        <v>40</v>
      </c>
      <c r="J1" s="46" t="s">
        <v>22</v>
      </c>
      <c r="K1" s="91">
        <f>I1*2.2/2</f>
        <v>44</v>
      </c>
      <c r="L1" s="47" t="s">
        <v>74</v>
      </c>
      <c r="M1" s="47"/>
      <c r="O1" s="3" t="s">
        <v>6</v>
      </c>
      <c r="P1" s="25" t="s">
        <v>61</v>
      </c>
      <c r="R1" s="45">
        <v>40</v>
      </c>
      <c r="S1" s="46" t="s">
        <v>22</v>
      </c>
      <c r="T1" s="91">
        <f>R1*2.2/2</f>
        <v>44</v>
      </c>
      <c r="U1" s="47" t="s">
        <v>74</v>
      </c>
      <c r="V1" s="47"/>
      <c r="W1" s="55"/>
      <c r="X1" s="3" t="s">
        <v>17</v>
      </c>
      <c r="AA1" s="56">
        <v>5.17</v>
      </c>
      <c r="AB1" s="48" t="s">
        <v>28</v>
      </c>
      <c r="AC1" s="48"/>
      <c r="AD1" s="48"/>
      <c r="AE1" s="48"/>
      <c r="AG1" s="3" t="s">
        <v>18</v>
      </c>
      <c r="AO1" s="3" t="s">
        <v>19</v>
      </c>
      <c r="AW1" s="3" t="s">
        <v>73</v>
      </c>
      <c r="BE1" s="3" t="s">
        <v>102</v>
      </c>
      <c r="BM1" s="3" t="s">
        <v>103</v>
      </c>
      <c r="BU1" s="3" t="s">
        <v>27</v>
      </c>
    </row>
    <row r="2" spans="1:79" x14ac:dyDescent="0.25">
      <c r="A2" t="s">
        <v>1</v>
      </c>
      <c r="E2" s="25" t="s">
        <v>76</v>
      </c>
      <c r="F2" s="7">
        <v>1161</v>
      </c>
      <c r="G2" s="25" t="s">
        <v>62</v>
      </c>
      <c r="I2" s="48">
        <v>1.4E-2</v>
      </c>
      <c r="J2" s="46" t="s">
        <v>21</v>
      </c>
      <c r="K2" s="47"/>
      <c r="L2" s="47"/>
      <c r="M2" s="47"/>
      <c r="N2" s="25" t="s">
        <v>76</v>
      </c>
      <c r="O2" s="7">
        <v>1161</v>
      </c>
      <c r="P2" s="25" t="s">
        <v>62</v>
      </c>
      <c r="R2" s="48">
        <v>1.4E-2</v>
      </c>
      <c r="S2" s="46" t="s">
        <v>21</v>
      </c>
      <c r="T2" s="47"/>
      <c r="U2" s="47"/>
      <c r="V2" s="47"/>
      <c r="W2" s="92"/>
      <c r="X2" s="7">
        <v>600</v>
      </c>
      <c r="Y2" s="25" t="s">
        <v>54</v>
      </c>
      <c r="Z2" s="24"/>
      <c r="AA2" s="48">
        <v>909</v>
      </c>
      <c r="AB2" s="48" t="s">
        <v>29</v>
      </c>
      <c r="AC2" s="48"/>
      <c r="AD2" s="48"/>
      <c r="AE2" s="48"/>
      <c r="AG2" s="7">
        <v>1894</v>
      </c>
      <c r="AH2" s="40" t="s">
        <v>56</v>
      </c>
      <c r="AO2" s="7">
        <v>1100</v>
      </c>
      <c r="AP2" s="40" t="s">
        <v>52</v>
      </c>
      <c r="AW2" s="7">
        <v>2000</v>
      </c>
      <c r="AX2" s="40" t="s">
        <v>51</v>
      </c>
      <c r="BD2" s="25"/>
      <c r="BE2" s="7">
        <v>3000</v>
      </c>
      <c r="BF2" s="25" t="s">
        <v>50</v>
      </c>
      <c r="BL2" s="25"/>
      <c r="BM2" s="7">
        <v>4000</v>
      </c>
      <c r="BN2" s="25" t="s">
        <v>112</v>
      </c>
      <c r="BO2" s="27"/>
      <c r="BU2" s="7">
        <v>870</v>
      </c>
      <c r="BV2" s="39" t="s">
        <v>49</v>
      </c>
      <c r="BW2" s="24"/>
    </row>
    <row r="3" spans="1:79" ht="15.75" x14ac:dyDescent="0.25">
      <c r="A3" s="125" t="s">
        <v>110</v>
      </c>
      <c r="B3" s="14" t="s">
        <v>85</v>
      </c>
      <c r="F3" s="17">
        <f>100*F2/(1000*8.76)</f>
        <v>13.253424657534246</v>
      </c>
      <c r="G3" s="33" t="s">
        <v>63</v>
      </c>
      <c r="I3" s="49">
        <f>100*I2*(K1)</f>
        <v>61.600000000000009</v>
      </c>
      <c r="J3" s="50" t="s">
        <v>20</v>
      </c>
      <c r="K3" s="51"/>
      <c r="L3" s="51"/>
      <c r="M3" s="51"/>
      <c r="O3" s="17">
        <f>100*O2/(1000*8.76)</f>
        <v>13.253424657534246</v>
      </c>
      <c r="P3" s="33" t="s">
        <v>63</v>
      </c>
      <c r="R3" s="49">
        <f>100*R2*(T1)</f>
        <v>61.600000000000009</v>
      </c>
      <c r="S3" s="50" t="s">
        <v>20</v>
      </c>
      <c r="T3" s="51"/>
      <c r="U3" s="51"/>
      <c r="V3" s="51"/>
      <c r="W3" s="55"/>
      <c r="X3" s="17">
        <f>100*X2/(1000*8.76)</f>
        <v>6.8493150684931505</v>
      </c>
      <c r="Y3" s="33" t="s">
        <v>36</v>
      </c>
      <c r="Z3" s="29"/>
      <c r="AA3" s="56">
        <f>AA1*AA2/1000</f>
        <v>4.6995299999999993</v>
      </c>
      <c r="AB3" s="48" t="s">
        <v>30</v>
      </c>
      <c r="AC3" s="48"/>
      <c r="AD3" s="48"/>
      <c r="AE3" s="48"/>
      <c r="AG3" s="17">
        <f>100*AG2/(1000*8.76)</f>
        <v>21.621004566210047</v>
      </c>
      <c r="AO3" s="17">
        <f>100*AO2/(1000*8.76)</f>
        <v>12.557077625570777</v>
      </c>
      <c r="AW3" s="17">
        <f>100*AW2/(1000*8.76)</f>
        <v>22.831050228310502</v>
      </c>
      <c r="BE3" s="17">
        <f>100*BE2/(1000*8.76)</f>
        <v>34.246575342465754</v>
      </c>
      <c r="BM3" s="17">
        <f>100*BM2/(1000*8.76)</f>
        <v>45.662100456621005</v>
      </c>
      <c r="BN3" s="25" t="s">
        <v>115</v>
      </c>
      <c r="BO3" s="24"/>
      <c r="BU3" s="17">
        <f>100*BU2/(1000*8.76)</f>
        <v>9.9315068493150687</v>
      </c>
      <c r="BV3" s="28"/>
    </row>
    <row r="4" spans="1:79" x14ac:dyDescent="0.25">
      <c r="B4" s="14" t="s">
        <v>7</v>
      </c>
      <c r="E4" s="25"/>
      <c r="F4" s="14">
        <v>4</v>
      </c>
      <c r="G4" s="33" t="s">
        <v>53</v>
      </c>
      <c r="I4" s="52">
        <v>130</v>
      </c>
      <c r="J4" s="53" t="s">
        <v>75</v>
      </c>
      <c r="K4" s="54"/>
      <c r="L4" s="54"/>
      <c r="M4" s="54"/>
      <c r="N4" s="25"/>
      <c r="O4" s="14">
        <v>4</v>
      </c>
      <c r="P4" s="33" t="s">
        <v>53</v>
      </c>
      <c r="R4" s="52">
        <v>130</v>
      </c>
      <c r="S4" s="53" t="s">
        <v>75</v>
      </c>
      <c r="T4" s="54"/>
      <c r="U4" s="54"/>
      <c r="V4" s="54"/>
      <c r="W4" s="92"/>
      <c r="X4" s="14">
        <v>2</v>
      </c>
      <c r="Y4" s="25" t="s">
        <v>55</v>
      </c>
      <c r="AA4" s="59">
        <v>458</v>
      </c>
      <c r="AB4" s="57" t="s">
        <v>77</v>
      </c>
      <c r="AC4" s="57"/>
      <c r="AD4" s="57"/>
      <c r="AE4" s="57"/>
      <c r="AG4" s="14">
        <v>5</v>
      </c>
      <c r="AH4" s="25" t="s">
        <v>57</v>
      </c>
      <c r="AI4" s="29"/>
      <c r="AO4" s="14">
        <v>1</v>
      </c>
      <c r="AR4" s="55"/>
      <c r="AW4" s="14">
        <v>3</v>
      </c>
      <c r="BE4" s="14">
        <v>2</v>
      </c>
      <c r="BM4" s="14">
        <v>2</v>
      </c>
      <c r="BU4" s="14">
        <v>3</v>
      </c>
      <c r="BW4" s="29"/>
    </row>
    <row r="5" spans="1:79" x14ac:dyDescent="0.25">
      <c r="A5" s="107" t="s">
        <v>82</v>
      </c>
      <c r="B5" s="101">
        <v>1.2999999999999999E-2</v>
      </c>
      <c r="D5" s="108" t="s">
        <v>80</v>
      </c>
      <c r="G5" s="33"/>
      <c r="H5" s="9"/>
      <c r="I5" s="123">
        <f>3.6*I4/1000</f>
        <v>0.46800000000000003</v>
      </c>
      <c r="J5" s="124" t="s">
        <v>107</v>
      </c>
      <c r="K5" s="52" t="s">
        <v>106</v>
      </c>
      <c r="L5" s="121">
        <f>I5/0.44</f>
        <v>1.0636363636363637</v>
      </c>
      <c r="M5" s="122" t="s">
        <v>63</v>
      </c>
      <c r="P5" s="33"/>
      <c r="Q5" s="9"/>
      <c r="R5" s="123">
        <f>3.6*R4/1000</f>
        <v>0.46800000000000003</v>
      </c>
      <c r="S5" s="124" t="s">
        <v>107</v>
      </c>
      <c r="T5" s="52" t="s">
        <v>106</v>
      </c>
      <c r="U5" s="121">
        <f>R5/0.44</f>
        <v>1.0636363636363637</v>
      </c>
      <c r="V5" s="122" t="s">
        <v>63</v>
      </c>
      <c r="X5" s="24"/>
      <c r="Y5" s="12"/>
      <c r="Z5" s="9"/>
      <c r="AA5" s="123">
        <f>3.6*AA4/1000</f>
        <v>1.6488</v>
      </c>
      <c r="AB5" s="124" t="s">
        <v>107</v>
      </c>
      <c r="AC5" s="52" t="s">
        <v>108</v>
      </c>
      <c r="AD5" s="121">
        <f>AA5/0.55</f>
        <v>2.9978181818181815</v>
      </c>
      <c r="AE5" s="122" t="s">
        <v>63</v>
      </c>
      <c r="AH5" s="4"/>
      <c r="AI5" s="9"/>
      <c r="AJ5" s="102"/>
      <c r="AQ5" s="9"/>
      <c r="AR5" s="106"/>
      <c r="AX5" s="32"/>
      <c r="AY5" s="9"/>
      <c r="AZ5" s="102"/>
      <c r="BE5" s="38"/>
      <c r="BG5" s="9"/>
      <c r="BH5" s="102"/>
      <c r="BN5" s="2"/>
      <c r="BO5" s="9"/>
      <c r="BP5" s="102"/>
      <c r="BW5" s="9"/>
      <c r="BX5" s="102"/>
    </row>
    <row r="6" spans="1:79" x14ac:dyDescent="0.25">
      <c r="A6" s="34" t="s">
        <v>87</v>
      </c>
      <c r="B6" t="s">
        <v>16</v>
      </c>
      <c r="D6" t="s">
        <v>2</v>
      </c>
      <c r="F6" s="34" t="s">
        <v>35</v>
      </c>
      <c r="G6" s="13">
        <v>1.95</v>
      </c>
      <c r="H6" s="5">
        <f>G6/SUM(G6:G8)</f>
        <v>0.53278688524590156</v>
      </c>
      <c r="I6" s="22"/>
      <c r="J6" s="118" t="s">
        <v>96</v>
      </c>
      <c r="K6" s="119"/>
      <c r="L6" s="29"/>
      <c r="M6" s="29"/>
      <c r="O6" s="34" t="s">
        <v>35</v>
      </c>
      <c r="P6" s="103">
        <v>1.95</v>
      </c>
      <c r="Q6" s="5">
        <f>P6/SUM(P6:P8)</f>
        <v>0.53278688524590156</v>
      </c>
      <c r="R6" s="22"/>
      <c r="S6" s="32"/>
      <c r="T6" s="29"/>
      <c r="U6" s="29"/>
      <c r="V6" s="29"/>
      <c r="X6" s="127" t="s">
        <v>35</v>
      </c>
      <c r="Y6" s="103">
        <v>0.87</v>
      </c>
      <c r="Z6" s="21">
        <f>Y6/SUM(Y6:Y8)</f>
        <v>0.20327102803738317</v>
      </c>
      <c r="AA6" s="22"/>
      <c r="AB6" s="9"/>
      <c r="AC6" s="9"/>
      <c r="AD6" s="9"/>
      <c r="AE6" s="9"/>
      <c r="AG6" s="128" t="s">
        <v>35</v>
      </c>
      <c r="AH6" s="2">
        <v>3.34</v>
      </c>
      <c r="AI6" s="21">
        <f>AH6/SUM(AH6:AH8)</f>
        <v>0.71673819742489275</v>
      </c>
      <c r="AJ6" s="14"/>
      <c r="AK6" s="9"/>
      <c r="AL6" s="9"/>
      <c r="AM6" s="9"/>
      <c r="AO6" s="128" t="s">
        <v>44</v>
      </c>
      <c r="AP6" s="2">
        <v>3.8</v>
      </c>
      <c r="AQ6" s="21">
        <f>AP6/SUM(AP6:AP8)</f>
        <v>0.79831932773109249</v>
      </c>
      <c r="AR6" s="55"/>
      <c r="AW6" s="44" t="s">
        <v>45</v>
      </c>
      <c r="AX6" s="2">
        <v>9.1</v>
      </c>
      <c r="AY6" s="21">
        <f>AX6/SUM(AX6:AX7)</f>
        <v>0.90277777777777779</v>
      </c>
      <c r="AZ6" s="40"/>
      <c r="BE6" s="128" t="s">
        <v>45</v>
      </c>
      <c r="BF6" s="2">
        <v>23.1</v>
      </c>
      <c r="BG6" s="21">
        <f>BF6/SUM(BF6:BF8)</f>
        <v>0.85873605947955389</v>
      </c>
      <c r="BM6" s="128" t="s">
        <v>45</v>
      </c>
      <c r="BN6" s="2">
        <v>20.399999999999999</v>
      </c>
      <c r="BO6" s="21">
        <f>BN6/SUM(BN6:BN7)</f>
        <v>0.97701149425287359</v>
      </c>
      <c r="BU6" s="128" t="s">
        <v>46</v>
      </c>
      <c r="BV6" s="14">
        <v>1.27</v>
      </c>
      <c r="BW6" s="5">
        <f>BV6/SUM(BV6:BV8)</f>
        <v>0.34604904632152589</v>
      </c>
      <c r="BY6" s="9"/>
    </row>
    <row r="7" spans="1:79" x14ac:dyDescent="0.25">
      <c r="A7" s="34" t="s">
        <v>81</v>
      </c>
      <c r="B7" s="14" t="s">
        <v>16</v>
      </c>
      <c r="D7" t="s">
        <v>3</v>
      </c>
      <c r="E7" s="126" t="s">
        <v>42</v>
      </c>
      <c r="F7" s="126"/>
      <c r="G7" s="13">
        <v>0.66</v>
      </c>
      <c r="H7" s="5">
        <f>G7/SUM(G6:G8)</f>
        <v>0.18032786885245902</v>
      </c>
      <c r="I7" s="25"/>
      <c r="J7" s="118" t="s">
        <v>97</v>
      </c>
      <c r="K7" s="118"/>
      <c r="L7" s="32"/>
      <c r="M7" s="32"/>
      <c r="N7" s="37" t="s">
        <v>42</v>
      </c>
      <c r="O7" s="37"/>
      <c r="P7" s="13">
        <v>0.66</v>
      </c>
      <c r="Q7" s="5">
        <f>P7/SUM(P6:P8)</f>
        <v>0.18032786885245902</v>
      </c>
      <c r="R7" s="25"/>
      <c r="S7" s="32"/>
      <c r="T7" s="32"/>
      <c r="U7" s="32" t="s">
        <v>94</v>
      </c>
      <c r="V7" s="32"/>
      <c r="X7" s="127"/>
      <c r="Y7" s="13">
        <v>0.35</v>
      </c>
      <c r="Z7" s="21">
        <f>Y7/SUM(Y6:Y8)</f>
        <v>8.1775700934579434E-2</v>
      </c>
      <c r="AA7" s="14"/>
      <c r="AB7" s="9"/>
      <c r="AC7" s="9"/>
      <c r="AD7" s="9"/>
      <c r="AE7" s="9"/>
      <c r="AG7" s="128"/>
      <c r="AH7" s="14">
        <v>0.85</v>
      </c>
      <c r="AI7" s="21">
        <f>AH7/SUM(AH6:AH8)</f>
        <v>0.18240343347639487</v>
      </c>
      <c r="AJ7" s="14"/>
      <c r="AO7" s="128"/>
      <c r="AP7" s="14">
        <v>0.96</v>
      </c>
      <c r="AQ7" s="21">
        <f>AP7/SUM(AP6:AP8)</f>
        <v>0.20168067226890757</v>
      </c>
      <c r="AW7" s="61" t="s">
        <v>59</v>
      </c>
      <c r="AX7" s="17">
        <v>0.98</v>
      </c>
      <c r="AY7" s="21">
        <f>AX7/SUM(AX6:AX7)</f>
        <v>9.7222222222222224E-2</v>
      </c>
      <c r="AZ7" s="25">
        <v>40</v>
      </c>
      <c r="BA7" s="25" t="s">
        <v>58</v>
      </c>
      <c r="BE7" s="128"/>
      <c r="BF7" s="14">
        <v>3.8</v>
      </c>
      <c r="BG7" s="21">
        <f>BF7/SUM(BF6:BF8)</f>
        <v>0.14126394052044608</v>
      </c>
      <c r="BJ7">
        <v>36.5</v>
      </c>
      <c r="BM7" s="128"/>
      <c r="BN7" s="14">
        <v>0.48</v>
      </c>
      <c r="BO7" s="26">
        <f>BN7/SUM(BN6:BN7)</f>
        <v>2.2988505747126436E-2</v>
      </c>
      <c r="BP7" s="25" t="s">
        <v>109</v>
      </c>
      <c r="BQ7" s="25"/>
      <c r="BR7" s="25"/>
      <c r="BU7" s="128"/>
      <c r="BV7" s="14">
        <v>0.21</v>
      </c>
      <c r="BW7" s="58">
        <f>BV7/SUM(BV6:BV8)</f>
        <v>5.7220708446866483E-2</v>
      </c>
      <c r="BX7" s="14"/>
      <c r="BZ7" s="31"/>
    </row>
    <row r="8" spans="1:79" x14ac:dyDescent="0.25">
      <c r="A8" s="34" t="s">
        <v>83</v>
      </c>
      <c r="B8" s="14" t="s">
        <v>16</v>
      </c>
      <c r="D8" t="s">
        <v>4</v>
      </c>
      <c r="F8" s="34"/>
      <c r="G8" s="13">
        <v>1.05</v>
      </c>
      <c r="H8" s="5">
        <f>G8/SUM(G6:G8)</f>
        <v>0.28688524590163933</v>
      </c>
      <c r="I8" s="111"/>
      <c r="J8" s="118" t="s">
        <v>98</v>
      </c>
      <c r="K8" s="118"/>
      <c r="L8" s="32"/>
      <c r="M8" s="32"/>
      <c r="O8" s="34"/>
      <c r="P8" s="13">
        <v>1.05</v>
      </c>
      <c r="Q8" s="5">
        <f>P8/SUM(P6:P8)</f>
        <v>0.28688524590163933</v>
      </c>
      <c r="R8" s="22"/>
      <c r="S8" s="32"/>
      <c r="T8" s="32"/>
      <c r="U8" s="32"/>
      <c r="V8" s="32"/>
      <c r="X8" s="127"/>
      <c r="Y8" s="13">
        <v>3.06</v>
      </c>
      <c r="Z8" s="21">
        <f>Y8/SUM(Y6:Y8)</f>
        <v>0.71495327102803741</v>
      </c>
      <c r="AA8" s="17"/>
      <c r="AB8" s="9"/>
      <c r="AC8" s="9"/>
      <c r="AD8" s="9"/>
      <c r="AE8" s="9"/>
      <c r="AG8" s="128"/>
      <c r="AH8" s="14">
        <v>0.47</v>
      </c>
      <c r="AI8" s="26">
        <f>AH8/SUM(AH6:AH8)</f>
        <v>0.10085836909871246</v>
      </c>
      <c r="AJ8" s="25"/>
      <c r="AK8" s="9"/>
      <c r="AL8" s="9"/>
      <c r="AM8" s="9"/>
      <c r="AO8" s="128"/>
      <c r="AP8" s="14">
        <v>0</v>
      </c>
      <c r="AQ8" s="21">
        <v>0</v>
      </c>
      <c r="AW8" s="44"/>
      <c r="AX8" s="14">
        <v>0</v>
      </c>
      <c r="AY8" s="21">
        <v>0</v>
      </c>
      <c r="BE8" s="128"/>
      <c r="BF8" s="14">
        <v>0</v>
      </c>
      <c r="BG8" s="21">
        <v>0</v>
      </c>
      <c r="BM8" s="128"/>
      <c r="BN8" s="14">
        <v>0</v>
      </c>
      <c r="BO8" s="21">
        <v>0</v>
      </c>
      <c r="BU8" s="128"/>
      <c r="BV8" s="14">
        <v>2.19</v>
      </c>
      <c r="BW8" s="58">
        <f>BV8/SUM(BV6:BV8)</f>
        <v>0.59673024523160767</v>
      </c>
      <c r="BX8" s="25" t="s">
        <v>47</v>
      </c>
      <c r="BY8" s="9"/>
    </row>
    <row r="9" spans="1:79" x14ac:dyDescent="0.25">
      <c r="A9" s="14" t="s">
        <v>23</v>
      </c>
      <c r="B9" s="90">
        <v>1</v>
      </c>
      <c r="D9" s="14" t="s">
        <v>84</v>
      </c>
      <c r="F9" s="113">
        <v>40</v>
      </c>
      <c r="I9" s="105"/>
      <c r="J9" s="118" t="s">
        <v>99</v>
      </c>
      <c r="K9" s="120"/>
      <c r="L9" s="9"/>
      <c r="M9" s="9"/>
      <c r="O9" s="19">
        <v>40</v>
      </c>
      <c r="R9" s="104"/>
      <c r="S9" s="9"/>
      <c r="T9" s="9"/>
      <c r="U9" s="9"/>
      <c r="V9" s="9"/>
      <c r="X9" s="19">
        <v>40</v>
      </c>
      <c r="AA9" s="104"/>
      <c r="AB9" s="9"/>
      <c r="AC9" s="9"/>
      <c r="AD9" s="9"/>
      <c r="AE9" s="9"/>
      <c r="AG9" s="19">
        <v>40</v>
      </c>
      <c r="AH9" s="23"/>
      <c r="AI9" s="11"/>
      <c r="AJ9" s="104"/>
      <c r="AK9" s="11"/>
      <c r="AL9" s="11"/>
      <c r="AM9" s="11"/>
      <c r="AN9" s="11"/>
      <c r="AO9" s="19">
        <v>40</v>
      </c>
      <c r="AR9" s="105"/>
      <c r="AX9" s="25"/>
      <c r="AY9" s="105"/>
      <c r="BE9" s="14">
        <v>40</v>
      </c>
      <c r="BG9" s="105"/>
      <c r="BM9" s="14">
        <v>40</v>
      </c>
      <c r="BO9" s="105"/>
      <c r="BU9" s="14">
        <v>40</v>
      </c>
      <c r="BX9" s="105"/>
      <c r="BZ9" s="31"/>
    </row>
    <row r="10" spans="1:79" x14ac:dyDescent="0.25">
      <c r="A10" s="14" t="s">
        <v>5</v>
      </c>
      <c r="D10" s="41">
        <v>0.3</v>
      </c>
      <c r="F10" s="30"/>
      <c r="I10" s="112"/>
      <c r="J10" s="118" t="s">
        <v>100</v>
      </c>
      <c r="K10" s="120"/>
      <c r="L10" s="9"/>
      <c r="M10" s="9"/>
      <c r="O10" s="30"/>
      <c r="R10" s="14"/>
      <c r="S10" s="9"/>
      <c r="T10" s="9"/>
      <c r="U10" s="9"/>
      <c r="V10" s="9"/>
      <c r="X10" s="29" t="s">
        <v>78</v>
      </c>
      <c r="Y10" s="29"/>
      <c r="Z10" s="29"/>
      <c r="AG10" s="31"/>
      <c r="AJ10" s="23" t="s">
        <v>31</v>
      </c>
      <c r="AP10" s="25" t="s">
        <v>24</v>
      </c>
      <c r="AX10" s="25" t="s">
        <v>25</v>
      </c>
      <c r="BE10" s="14"/>
      <c r="BG10" s="17"/>
      <c r="BM10" s="14"/>
      <c r="BO10" s="17"/>
      <c r="BU10" s="14"/>
      <c r="BX10" s="17"/>
      <c r="BZ10" s="31"/>
    </row>
    <row r="11" spans="1:79" x14ac:dyDescent="0.25">
      <c r="A11" s="14" t="s">
        <v>86</v>
      </c>
      <c r="D11" s="42">
        <v>8</v>
      </c>
      <c r="F11" s="16">
        <v>0.85</v>
      </c>
      <c r="G11" t="s">
        <v>26</v>
      </c>
      <c r="J11" s="118" t="s">
        <v>101</v>
      </c>
      <c r="K11" s="3"/>
      <c r="O11" s="16">
        <v>0.85</v>
      </c>
      <c r="P11" t="s">
        <v>26</v>
      </c>
      <c r="X11" s="16">
        <v>0.85</v>
      </c>
      <c r="Y11" t="s">
        <v>26</v>
      </c>
      <c r="AG11" s="16">
        <v>0.85</v>
      </c>
      <c r="AH11" t="s">
        <v>26</v>
      </c>
      <c r="AN11" s="25"/>
      <c r="AO11" s="16">
        <v>0.35</v>
      </c>
      <c r="AP11" t="s">
        <v>43</v>
      </c>
      <c r="AW11" s="15">
        <v>0.5</v>
      </c>
      <c r="AX11" t="s">
        <v>48</v>
      </c>
      <c r="BD11" s="114" t="s">
        <v>105</v>
      </c>
      <c r="BE11" s="15">
        <v>0.24</v>
      </c>
      <c r="BF11" t="s">
        <v>104</v>
      </c>
      <c r="BL11" s="114" t="s">
        <v>105</v>
      </c>
      <c r="BM11" s="15">
        <v>0.2</v>
      </c>
      <c r="BN11" t="s">
        <v>113</v>
      </c>
      <c r="BU11" s="15">
        <v>0.85</v>
      </c>
      <c r="BV11" t="s">
        <v>26</v>
      </c>
    </row>
    <row r="12" spans="1:79" x14ac:dyDescent="0.25">
      <c r="A12" s="20" t="s">
        <v>88</v>
      </c>
      <c r="F12" s="18">
        <v>4.57</v>
      </c>
      <c r="G12" s="25" t="s">
        <v>37</v>
      </c>
      <c r="O12" s="18">
        <v>4.25</v>
      </c>
      <c r="P12" s="25" t="s">
        <v>37</v>
      </c>
      <c r="W12" s="24"/>
      <c r="X12" s="20">
        <v>5.52</v>
      </c>
      <c r="Y12" s="25" t="s">
        <v>38</v>
      </c>
      <c r="AG12" s="20">
        <v>5.01</v>
      </c>
      <c r="AH12" s="25" t="s">
        <v>38</v>
      </c>
      <c r="AO12" s="20">
        <v>6.81</v>
      </c>
      <c r="AP12" s="25" t="s">
        <v>38</v>
      </c>
      <c r="AW12" s="20">
        <v>4</v>
      </c>
      <c r="AX12" s="25" t="s">
        <v>39</v>
      </c>
      <c r="BD12" t="s">
        <v>94</v>
      </c>
      <c r="BE12" s="20">
        <v>33.700000000000003</v>
      </c>
      <c r="BF12" s="25" t="s">
        <v>38</v>
      </c>
      <c r="BM12" s="20">
        <v>22.8</v>
      </c>
      <c r="BN12" s="25" t="s">
        <v>114</v>
      </c>
      <c r="BU12" s="20">
        <v>5.17</v>
      </c>
      <c r="BV12" s="25" t="s">
        <v>38</v>
      </c>
    </row>
    <row r="13" spans="1:79" x14ac:dyDescent="0.25">
      <c r="F13" s="62" t="s">
        <v>15</v>
      </c>
      <c r="G13" s="63" t="s">
        <v>14</v>
      </c>
      <c r="H13" s="64"/>
      <c r="I13" s="64" t="s">
        <v>15</v>
      </c>
      <c r="J13" s="64" t="s">
        <v>14</v>
      </c>
      <c r="K13" s="64"/>
      <c r="O13" s="62" t="s">
        <v>15</v>
      </c>
      <c r="P13" s="63" t="s">
        <v>14</v>
      </c>
      <c r="Q13" s="64"/>
      <c r="R13" s="64" t="s">
        <v>15</v>
      </c>
      <c r="S13" s="64" t="s">
        <v>14</v>
      </c>
      <c r="T13" s="64"/>
      <c r="W13" s="24"/>
      <c r="X13" s="62" t="s">
        <v>15</v>
      </c>
      <c r="Y13" s="63" t="s">
        <v>14</v>
      </c>
      <c r="Z13" s="64"/>
      <c r="AA13" s="64" t="s">
        <v>15</v>
      </c>
      <c r="AB13" s="64" t="s">
        <v>14</v>
      </c>
      <c r="AC13" s="64"/>
      <c r="AD13" s="64"/>
      <c r="AE13" s="64"/>
      <c r="AG13" s="62" t="s">
        <v>15</v>
      </c>
      <c r="AH13" s="63" t="s">
        <v>14</v>
      </c>
      <c r="AI13" s="64"/>
      <c r="AJ13" s="64" t="s">
        <v>15</v>
      </c>
      <c r="AK13" s="64" t="s">
        <v>14</v>
      </c>
      <c r="AL13" s="64"/>
      <c r="AM13" s="64"/>
      <c r="AO13" s="62" t="s">
        <v>15</v>
      </c>
      <c r="AP13" s="63" t="s">
        <v>14</v>
      </c>
      <c r="AQ13" s="64"/>
      <c r="AR13" s="64" t="s">
        <v>15</v>
      </c>
      <c r="AS13" s="64" t="s">
        <v>14</v>
      </c>
      <c r="AT13" s="64"/>
      <c r="AU13" s="64"/>
      <c r="AW13" s="62" t="s">
        <v>15</v>
      </c>
      <c r="AX13" s="63" t="s">
        <v>14</v>
      </c>
      <c r="AY13" s="64"/>
      <c r="AZ13" s="64" t="s">
        <v>15</v>
      </c>
      <c r="BA13" s="64" t="s">
        <v>14</v>
      </c>
      <c r="BB13" s="64"/>
      <c r="BC13" s="64"/>
      <c r="BE13" s="62" t="s">
        <v>15</v>
      </c>
      <c r="BF13" s="63" t="s">
        <v>14</v>
      </c>
      <c r="BG13" s="64"/>
      <c r="BH13" s="64" t="s">
        <v>15</v>
      </c>
      <c r="BI13" s="64" t="s">
        <v>14</v>
      </c>
      <c r="BJ13" s="64"/>
      <c r="BK13" s="64"/>
      <c r="BM13" s="62" t="s">
        <v>15</v>
      </c>
      <c r="BN13" s="63" t="s">
        <v>14</v>
      </c>
      <c r="BO13" s="64"/>
      <c r="BP13" s="64" t="s">
        <v>15</v>
      </c>
      <c r="BQ13" s="64" t="s">
        <v>14</v>
      </c>
      <c r="BR13" s="64"/>
      <c r="BS13" s="64"/>
      <c r="BU13" s="62" t="s">
        <v>15</v>
      </c>
      <c r="BV13" s="63" t="s">
        <v>14</v>
      </c>
      <c r="BW13" s="64"/>
      <c r="BX13" s="64" t="s">
        <v>15</v>
      </c>
      <c r="BY13" s="64" t="s">
        <v>14</v>
      </c>
      <c r="BZ13" s="64"/>
    </row>
    <row r="14" spans="1:79" s="2" customFormat="1" x14ac:dyDescent="0.25">
      <c r="A14" s="75" t="s">
        <v>91</v>
      </c>
      <c r="B14" s="76"/>
      <c r="C14" s="76"/>
      <c r="D14" s="76" t="s">
        <v>32</v>
      </c>
      <c r="F14" s="65">
        <f>J40</f>
        <v>19.846441406060816</v>
      </c>
      <c r="G14" s="66">
        <f>I40</f>
        <v>-8.5056177454546358</v>
      </c>
      <c r="H14" s="67"/>
      <c r="I14" s="68" t="s">
        <v>92</v>
      </c>
      <c r="J14" s="68" t="s">
        <v>92</v>
      </c>
      <c r="K14" s="68"/>
      <c r="L14" s="32"/>
      <c r="M14" s="32"/>
      <c r="O14" s="65">
        <f>S40</f>
        <v>8.9311854719646799</v>
      </c>
      <c r="P14" s="66">
        <f>R40</f>
        <v>-8.7790148616794337</v>
      </c>
      <c r="Q14" s="67"/>
      <c r="R14" s="68" t="s">
        <v>92</v>
      </c>
      <c r="S14" s="68" t="s">
        <v>92</v>
      </c>
      <c r="T14" s="68"/>
      <c r="U14" s="32"/>
      <c r="V14" s="32"/>
      <c r="W14" s="32"/>
      <c r="X14" s="68">
        <f>AB40</f>
        <v>9.4131225100113678</v>
      </c>
      <c r="Y14" s="68">
        <f>AA40</f>
        <v>-6.8361878894533668</v>
      </c>
      <c r="Z14" s="67"/>
      <c r="AA14" s="68" t="s">
        <v>92</v>
      </c>
      <c r="AB14" s="68" t="s">
        <v>92</v>
      </c>
      <c r="AC14" s="68"/>
      <c r="AD14" s="68"/>
      <c r="AE14" s="68"/>
      <c r="AG14" s="65">
        <f>AK40</f>
        <v>1.9526688907881118</v>
      </c>
      <c r="AH14" s="68">
        <f>AJ40</f>
        <v>-8.5645735122805799</v>
      </c>
      <c r="AI14" s="76"/>
      <c r="AJ14" s="68" t="s">
        <v>92</v>
      </c>
      <c r="AK14" s="68" t="s">
        <v>92</v>
      </c>
      <c r="AL14" s="68"/>
      <c r="AM14" s="68"/>
      <c r="AO14" s="78">
        <f>AS40</f>
        <v>-2.1891495334514359</v>
      </c>
      <c r="AP14" s="78">
        <f>AR40</f>
        <v>-4.4433977537654314</v>
      </c>
      <c r="AQ14" s="76"/>
      <c r="AR14" s="68" t="s">
        <v>92</v>
      </c>
      <c r="AS14" s="68" t="s">
        <v>92</v>
      </c>
      <c r="AT14" s="68"/>
      <c r="AU14" s="68"/>
      <c r="AW14" s="65">
        <f>BA40</f>
        <v>0.83190177735135107</v>
      </c>
      <c r="AX14" s="65">
        <f>AZ40</f>
        <v>-9.2786989028917546</v>
      </c>
      <c r="AY14" s="76"/>
      <c r="AZ14" s="68" t="s">
        <v>92</v>
      </c>
      <c r="BA14" s="68" t="s">
        <v>92</v>
      </c>
      <c r="BB14" s="68"/>
      <c r="BC14" s="68"/>
      <c r="BE14" s="65">
        <f>BI40</f>
        <v>-45.031233015364705</v>
      </c>
      <c r="BF14" s="65">
        <f>BH40</f>
        <v>5.2891372236281047</v>
      </c>
      <c r="BG14" s="76"/>
      <c r="BH14" s="68" t="s">
        <v>92</v>
      </c>
      <c r="BI14" s="68" t="s">
        <v>92</v>
      </c>
      <c r="BJ14" s="68"/>
      <c r="BK14" s="68"/>
      <c r="BM14" s="65">
        <f>BQ40</f>
        <v>-37.919443832676002</v>
      </c>
      <c r="BN14" s="65">
        <f>BP40</f>
        <v>-0.34394594327682954</v>
      </c>
      <c r="BO14" s="76"/>
      <c r="BP14" s="68" t="s">
        <v>92</v>
      </c>
      <c r="BQ14" s="68" t="s">
        <v>92</v>
      </c>
      <c r="BR14" s="68"/>
      <c r="BS14" s="68"/>
      <c r="BU14" s="65">
        <f>BY40</f>
        <v>5.7789870041785223</v>
      </c>
      <c r="BV14" s="65">
        <f>BX40</f>
        <v>-8.3308521975917049</v>
      </c>
      <c r="BW14" s="76"/>
      <c r="BX14" s="68" t="s">
        <v>92</v>
      </c>
      <c r="BY14" s="68" t="s">
        <v>92</v>
      </c>
      <c r="BZ14" s="68"/>
      <c r="CA14"/>
    </row>
    <row r="15" spans="1:79" x14ac:dyDescent="0.25">
      <c r="A15" s="75" t="s">
        <v>90</v>
      </c>
      <c r="B15" s="76"/>
      <c r="C15" s="64"/>
      <c r="D15" s="64" t="s">
        <v>33</v>
      </c>
      <c r="F15" s="69">
        <f>J60</f>
        <v>21.976638114521467</v>
      </c>
      <c r="G15" s="70">
        <f>I60</f>
        <v>-9.4185591919377725</v>
      </c>
      <c r="H15" s="67" t="s">
        <v>63</v>
      </c>
      <c r="I15" s="68"/>
      <c r="J15" s="68"/>
      <c r="K15" s="68"/>
      <c r="L15" s="12"/>
      <c r="M15" s="12"/>
      <c r="O15" s="69">
        <f>S60</f>
        <v>12.788771933677632</v>
      </c>
      <c r="P15" s="70">
        <f>R60</f>
        <v>-10.432266202413555</v>
      </c>
      <c r="Q15" s="67" t="s">
        <v>63</v>
      </c>
      <c r="R15" s="68"/>
      <c r="S15" s="68"/>
      <c r="T15" s="68"/>
      <c r="U15" s="12"/>
      <c r="V15" s="12"/>
      <c r="X15" s="73">
        <f>AB60</f>
        <v>11.117244756094335</v>
      </c>
      <c r="Y15" s="73">
        <f>AA60</f>
        <v>-7.5665259949174954</v>
      </c>
      <c r="Z15" s="67" t="s">
        <v>63</v>
      </c>
      <c r="AA15" s="68"/>
      <c r="AB15" s="68"/>
      <c r="AC15" s="68"/>
      <c r="AD15" s="68"/>
      <c r="AE15" s="68"/>
      <c r="AG15" s="69">
        <f>AK60</f>
        <v>6.3678378633492558</v>
      </c>
      <c r="AH15" s="73">
        <f>AJ60</f>
        <v>-10.456788786235359</v>
      </c>
      <c r="AI15" s="77" t="s">
        <v>40</v>
      </c>
      <c r="AJ15" s="68"/>
      <c r="AK15" s="68"/>
      <c r="AL15" s="68"/>
      <c r="AM15" s="68"/>
      <c r="AO15" s="79">
        <f>AS60</f>
        <v>-0.92486892596376558</v>
      </c>
      <c r="AP15" s="79">
        <f>AR60</f>
        <v>-4.9852322998315772</v>
      </c>
      <c r="AQ15" s="77" t="s">
        <v>40</v>
      </c>
      <c r="AR15" s="68"/>
      <c r="AS15" s="68"/>
      <c r="AT15" s="68"/>
      <c r="AU15" s="68"/>
      <c r="AW15" s="69">
        <f>BA60</f>
        <v>5.0086372018927925</v>
      </c>
      <c r="AX15" s="69">
        <f>AZ60</f>
        <v>-11.068728370552373</v>
      </c>
      <c r="AY15" s="77" t="s">
        <v>40</v>
      </c>
      <c r="AZ15" s="68"/>
      <c r="BA15" s="68"/>
      <c r="BB15" s="68"/>
      <c r="BC15" s="68"/>
      <c r="BE15" s="69">
        <f>BI60</f>
        <v>-48.144044382846644</v>
      </c>
      <c r="BF15" s="69">
        <f>BH60</f>
        <v>6.6231992382632248</v>
      </c>
      <c r="BG15" s="77" t="s">
        <v>40</v>
      </c>
      <c r="BH15" s="68"/>
      <c r="BI15" s="68"/>
      <c r="BJ15" s="68"/>
      <c r="BK15" s="68"/>
      <c r="BM15" s="69">
        <f>BQ60</f>
        <v>-37.110135349111424</v>
      </c>
      <c r="BN15" s="69">
        <f>BP60</f>
        <v>-0.2474952522179438</v>
      </c>
      <c r="BO15" s="77" t="s">
        <v>40</v>
      </c>
      <c r="BP15" s="68"/>
      <c r="BQ15" s="68"/>
      <c r="BR15" s="68"/>
      <c r="BS15" s="68"/>
      <c r="BU15" s="69">
        <f>BY60</f>
        <v>8.8015355474946091</v>
      </c>
      <c r="BV15" s="69">
        <f>BX60</f>
        <v>-9.6095093428338885</v>
      </c>
      <c r="BW15" s="77" t="s">
        <v>40</v>
      </c>
      <c r="BX15" s="68"/>
      <c r="BY15" s="68"/>
      <c r="BZ15" s="68"/>
      <c r="CA15" s="2"/>
    </row>
    <row r="16" spans="1:79" ht="18" x14ac:dyDescent="0.35">
      <c r="A16" s="109" t="s">
        <v>89</v>
      </c>
      <c r="B16" s="76"/>
      <c r="C16" s="64"/>
      <c r="D16" s="110" t="s">
        <v>34</v>
      </c>
      <c r="F16" s="71">
        <f>J60</f>
        <v>21.976638114521467</v>
      </c>
      <c r="G16" s="72">
        <f>I60</f>
        <v>-9.4185591919377725</v>
      </c>
      <c r="H16" s="67"/>
      <c r="I16" s="68">
        <f>(F16/100)*8760/1000</f>
        <v>1.9251534988320806</v>
      </c>
      <c r="J16" s="68">
        <f>(G16/100)*8760/1000</f>
        <v>-0.82506578521374885</v>
      </c>
      <c r="K16" s="68" t="s">
        <v>111</v>
      </c>
      <c r="L16" s="32"/>
      <c r="M16" s="32"/>
      <c r="O16" s="71">
        <f>S60</f>
        <v>12.788771933677632</v>
      </c>
      <c r="P16" s="72">
        <f>R60</f>
        <v>-10.432266202413555</v>
      </c>
      <c r="Q16" s="67"/>
      <c r="R16" s="68">
        <f>(O16/100)*8760/1000</f>
        <v>1.1202964213901605</v>
      </c>
      <c r="S16" s="68">
        <f>(P16/100)*8760/1000</f>
        <v>-0.91386651933142737</v>
      </c>
      <c r="T16" s="68" t="s">
        <v>111</v>
      </c>
      <c r="U16" s="32"/>
      <c r="V16" s="32"/>
      <c r="X16" s="74">
        <f>AB60</f>
        <v>11.117244756094335</v>
      </c>
      <c r="Y16" s="74">
        <f>AA60</f>
        <v>-7.5665259949174954</v>
      </c>
      <c r="Z16" s="67"/>
      <c r="AA16" s="68">
        <f>(X16/100)*8760/1000</f>
        <v>0.97387064063386375</v>
      </c>
      <c r="AB16" s="68">
        <f>(Y16/100)*8760/1000</f>
        <v>-0.66282767715477264</v>
      </c>
      <c r="AC16" s="68" t="s">
        <v>111</v>
      </c>
      <c r="AD16" s="68"/>
      <c r="AE16" s="68"/>
      <c r="AF16" s="32"/>
      <c r="AG16" s="69">
        <f>AK60</f>
        <v>6.3678378633492558</v>
      </c>
      <c r="AH16" s="73">
        <f>AJ60</f>
        <v>-10.456788786235359</v>
      </c>
      <c r="AI16" s="77"/>
      <c r="AJ16" s="68">
        <f>(AG16/100)*8760/1000</f>
        <v>0.55782259682939483</v>
      </c>
      <c r="AK16" s="68">
        <f>(AH16/100)*8760/1000</f>
        <v>-0.9160146976742175</v>
      </c>
      <c r="AL16" s="68" t="s">
        <v>111</v>
      </c>
      <c r="AM16" s="68"/>
      <c r="AO16" s="79">
        <f>AS60</f>
        <v>-0.92486892596376558</v>
      </c>
      <c r="AP16" s="79">
        <f>AR60</f>
        <v>-4.9852322998315772</v>
      </c>
      <c r="AQ16" s="77"/>
      <c r="AR16" s="68">
        <f>(AO16/100)*8760/1000</f>
        <v>-8.1018517914425867E-2</v>
      </c>
      <c r="AS16" s="68">
        <f>(AP16/100)*8760/1000</f>
        <v>-0.43670634946524622</v>
      </c>
      <c r="AT16" s="68" t="s">
        <v>111</v>
      </c>
      <c r="AU16" s="68"/>
      <c r="AW16" s="69">
        <f>BA60</f>
        <v>5.0086372018927925</v>
      </c>
      <c r="AX16" s="69">
        <f>AZ60</f>
        <v>-11.068728370552373</v>
      </c>
      <c r="AY16" s="77"/>
      <c r="AZ16" s="68">
        <f>(AW16/100)*8760/1000</f>
        <v>0.43875661888580864</v>
      </c>
      <c r="BA16" s="68">
        <f>(AX16/100)*8760/1000</f>
        <v>-0.96962060526038796</v>
      </c>
      <c r="BB16" s="68" t="s">
        <v>111</v>
      </c>
      <c r="BC16" s="68"/>
      <c r="BE16" s="69">
        <f>BI60</f>
        <v>-48.144044382846644</v>
      </c>
      <c r="BF16" s="69">
        <f>BH60</f>
        <v>6.6231992382632248</v>
      </c>
      <c r="BG16" s="77"/>
      <c r="BH16" s="68">
        <f>(BE16/100)*8760/1000</f>
        <v>-4.2174182879373667</v>
      </c>
      <c r="BI16" s="68">
        <f>(BF16/100)*8760/1000</f>
        <v>0.58019225327185853</v>
      </c>
      <c r="BJ16" s="68" t="s">
        <v>111</v>
      </c>
      <c r="BK16" s="68"/>
      <c r="BM16" s="69">
        <f>BQ60</f>
        <v>-37.110135349111424</v>
      </c>
      <c r="BN16" s="69">
        <f>BP60</f>
        <v>-0.2474952522179438</v>
      </c>
      <c r="BO16" s="77"/>
      <c r="BP16" s="68">
        <f>(BM16/100)*8760/1000</f>
        <v>-3.2508478565821606</v>
      </c>
      <c r="BQ16" s="68">
        <f>(BN16/100)*8760/1000</f>
        <v>-2.1680584094291876E-2</v>
      </c>
      <c r="BR16" s="68" t="s">
        <v>111</v>
      </c>
      <c r="BS16" s="68"/>
      <c r="BU16" s="69">
        <f>BY60</f>
        <v>8.8015355474946091</v>
      </c>
      <c r="BV16" s="69">
        <f>BX60</f>
        <v>-9.6095093428338885</v>
      </c>
      <c r="BW16" s="77"/>
      <c r="BX16" s="68">
        <f>(BU16/100)*8760/1000</f>
        <v>0.77101451396052767</v>
      </c>
      <c r="BY16" s="68">
        <f>(BV16/100)*8760/1000</f>
        <v>-0.84179301843224852</v>
      </c>
      <c r="BZ16" s="68" t="s">
        <v>111</v>
      </c>
    </row>
    <row r="17" spans="1:79" x14ac:dyDescent="0.25">
      <c r="A17" s="1"/>
      <c r="B17" s="2"/>
      <c r="F17" s="3"/>
      <c r="G17" s="3"/>
      <c r="H17" s="3"/>
      <c r="I17" s="3"/>
      <c r="J17" s="3"/>
      <c r="K17" s="80">
        <v>350</v>
      </c>
      <c r="L17" s="80" t="s">
        <v>93</v>
      </c>
      <c r="M17" s="80"/>
      <c r="O17" s="3"/>
      <c r="P17" s="3"/>
      <c r="Q17" s="3"/>
      <c r="R17" s="3"/>
      <c r="S17" s="3"/>
      <c r="T17" s="80">
        <v>350</v>
      </c>
      <c r="U17" s="80" t="s">
        <v>93</v>
      </c>
      <c r="V17" s="80"/>
      <c r="AC17" s="80">
        <v>350</v>
      </c>
      <c r="AD17" s="80" t="s">
        <v>93</v>
      </c>
      <c r="AE17" s="80"/>
      <c r="AF17" s="81"/>
      <c r="AL17" s="89">
        <v>350</v>
      </c>
      <c r="AM17" s="80" t="s">
        <v>93</v>
      </c>
      <c r="AT17" s="89">
        <v>350</v>
      </c>
      <c r="AU17" s="80" t="s">
        <v>93</v>
      </c>
      <c r="BB17" s="89">
        <v>350</v>
      </c>
      <c r="BC17" s="80" t="s">
        <v>93</v>
      </c>
      <c r="BJ17" s="89">
        <v>350</v>
      </c>
      <c r="BK17" s="80" t="s">
        <v>93</v>
      </c>
      <c r="BR17" s="80">
        <v>350</v>
      </c>
      <c r="BS17" s="80" t="s">
        <v>93</v>
      </c>
      <c r="BZ17" s="80">
        <v>350</v>
      </c>
      <c r="CA17" s="80" t="s">
        <v>93</v>
      </c>
    </row>
    <row r="18" spans="1:79" x14ac:dyDescent="0.25">
      <c r="A18" s="14" t="s">
        <v>10</v>
      </c>
      <c r="C18" s="60">
        <v>0.1</v>
      </c>
      <c r="F18" s="3" t="s">
        <v>11</v>
      </c>
      <c r="G18" s="3" t="s">
        <v>12</v>
      </c>
      <c r="H18" s="3" t="s">
        <v>13</v>
      </c>
      <c r="I18" s="3" t="s">
        <v>14</v>
      </c>
      <c r="J18" s="3" t="s">
        <v>15</v>
      </c>
      <c r="K18" s="80" t="s">
        <v>15</v>
      </c>
      <c r="L18" s="87">
        <f>I16*K17</f>
        <v>673.80372459122827</v>
      </c>
      <c r="M18" s="87"/>
      <c r="O18" s="3" t="s">
        <v>11</v>
      </c>
      <c r="P18" s="3" t="s">
        <v>12</v>
      </c>
      <c r="Q18" s="3" t="s">
        <v>13</v>
      </c>
      <c r="R18" s="3" t="s">
        <v>14</v>
      </c>
      <c r="S18" s="3" t="s">
        <v>15</v>
      </c>
      <c r="T18" s="80" t="s">
        <v>15</v>
      </c>
      <c r="U18" s="87">
        <f>R16*T17</f>
        <v>392.10374748655619</v>
      </c>
      <c r="V18" s="87"/>
      <c r="X18" s="3" t="s">
        <v>11</v>
      </c>
      <c r="Y18" s="3" t="s">
        <v>12</v>
      </c>
      <c r="Z18" s="3" t="s">
        <v>13</v>
      </c>
      <c r="AA18" s="3" t="s">
        <v>14</v>
      </c>
      <c r="AB18" s="3" t="s">
        <v>15</v>
      </c>
      <c r="AC18" s="80" t="s">
        <v>15</v>
      </c>
      <c r="AD18" s="87">
        <f>AA16*AC17</f>
        <v>340.85472422185234</v>
      </c>
      <c r="AE18" s="87"/>
      <c r="AF18" s="81"/>
      <c r="AG18" s="3" t="s">
        <v>11</v>
      </c>
      <c r="AH18" s="3" t="s">
        <v>12</v>
      </c>
      <c r="AI18" s="3" t="s">
        <v>13</v>
      </c>
      <c r="AJ18" s="3" t="s">
        <v>14</v>
      </c>
      <c r="AK18" s="3" t="s">
        <v>15</v>
      </c>
      <c r="AL18" s="83" t="s">
        <v>15</v>
      </c>
      <c r="AM18" s="88">
        <f>AJ16*AL17</f>
        <v>195.2379088902882</v>
      </c>
      <c r="AO18" s="3" t="s">
        <v>11</v>
      </c>
      <c r="AP18" s="3" t="s">
        <v>12</v>
      </c>
      <c r="AQ18" s="3" t="s">
        <v>13</v>
      </c>
      <c r="AR18" s="3" t="s">
        <v>14</v>
      </c>
      <c r="AS18" s="3" t="s">
        <v>15</v>
      </c>
      <c r="AT18" s="83" t="s">
        <v>15</v>
      </c>
      <c r="AU18" s="88">
        <f>AR16*AT17</f>
        <v>-28.356481270049052</v>
      </c>
      <c r="AW18" s="3" t="s">
        <v>11</v>
      </c>
      <c r="AX18" s="3" t="s">
        <v>12</v>
      </c>
      <c r="AY18" s="3" t="s">
        <v>13</v>
      </c>
      <c r="AZ18" s="3" t="s">
        <v>14</v>
      </c>
      <c r="BA18" s="3" t="s">
        <v>15</v>
      </c>
      <c r="BB18" s="83" t="s">
        <v>15</v>
      </c>
      <c r="BC18" s="88">
        <f>AZ16*BB17</f>
        <v>153.56481661003303</v>
      </c>
      <c r="BE18" s="3" t="s">
        <v>11</v>
      </c>
      <c r="BF18" s="3" t="s">
        <v>12</v>
      </c>
      <c r="BG18" s="3" t="s">
        <v>13</v>
      </c>
      <c r="BH18" s="3" t="s">
        <v>14</v>
      </c>
      <c r="BI18" s="3" t="s">
        <v>15</v>
      </c>
      <c r="BJ18" s="83" t="s">
        <v>15</v>
      </c>
      <c r="BK18" s="88">
        <f>BH16*BJ17</f>
        <v>-1476.0964007780783</v>
      </c>
      <c r="BM18" s="3" t="s">
        <v>11</v>
      </c>
      <c r="BN18" s="3" t="s">
        <v>12</v>
      </c>
      <c r="BO18" s="3" t="s">
        <v>13</v>
      </c>
      <c r="BP18" s="3" t="s">
        <v>14</v>
      </c>
      <c r="BQ18" s="3" t="s">
        <v>15</v>
      </c>
      <c r="BR18" s="80" t="s">
        <v>15</v>
      </c>
      <c r="BS18" s="98">
        <f>BP16*BR17</f>
        <v>-1137.7967498037563</v>
      </c>
      <c r="BU18" s="3" t="s">
        <v>11</v>
      </c>
      <c r="BV18" s="3" t="s">
        <v>12</v>
      </c>
      <c r="BW18" s="3" t="s">
        <v>13</v>
      </c>
      <c r="BX18" s="3" t="s">
        <v>14</v>
      </c>
      <c r="BY18" s="3" t="s">
        <v>15</v>
      </c>
      <c r="BZ18" s="80" t="s">
        <v>15</v>
      </c>
      <c r="CA18" s="100">
        <f>BX16*BZ17</f>
        <v>269.85507988618468</v>
      </c>
    </row>
    <row r="19" spans="1:79" x14ac:dyDescent="0.25">
      <c r="A19" s="3" t="s">
        <v>8</v>
      </c>
      <c r="B19" s="3" t="s">
        <v>9</v>
      </c>
      <c r="F19" s="9" t="s">
        <v>41</v>
      </c>
      <c r="K19" s="68" t="s">
        <v>14</v>
      </c>
      <c r="L19" s="87">
        <f>J16*K17</f>
        <v>-288.77302482481207</v>
      </c>
      <c r="M19" s="87"/>
      <c r="O19" s="9" t="s">
        <v>41</v>
      </c>
      <c r="T19" s="68" t="s">
        <v>14</v>
      </c>
      <c r="U19" s="87">
        <f>S16*T17</f>
        <v>-319.85328176599955</v>
      </c>
      <c r="V19" s="87"/>
      <c r="X19" s="9" t="s">
        <v>41</v>
      </c>
      <c r="AC19" s="68" t="s">
        <v>14</v>
      </c>
      <c r="AD19" s="87">
        <f>AB16*AC17</f>
        <v>-231.98968700417043</v>
      </c>
      <c r="AE19" s="87"/>
      <c r="AF19" s="55"/>
      <c r="AG19" s="9" t="s">
        <v>41</v>
      </c>
      <c r="AL19" s="84" t="s">
        <v>14</v>
      </c>
      <c r="AM19" s="88">
        <f>AK16*AL17</f>
        <v>-320.60514418597614</v>
      </c>
      <c r="AO19" s="9" t="s">
        <v>41</v>
      </c>
      <c r="AT19" s="84" t="s">
        <v>14</v>
      </c>
      <c r="AU19" s="88">
        <f>AS16*AT17</f>
        <v>-152.84722231283618</v>
      </c>
      <c r="AW19" s="9" t="s">
        <v>41</v>
      </c>
      <c r="BB19" s="84" t="s">
        <v>14</v>
      </c>
      <c r="BC19" s="88">
        <f>BA16*BB17</f>
        <v>-339.36721184113577</v>
      </c>
      <c r="BE19" s="9" t="s">
        <v>41</v>
      </c>
      <c r="BJ19" s="84" t="s">
        <v>14</v>
      </c>
      <c r="BK19" s="88">
        <f>BI16*BJ17</f>
        <v>203.06728864515048</v>
      </c>
      <c r="BM19" s="9" t="s">
        <v>41</v>
      </c>
      <c r="BR19" s="68" t="s">
        <v>14</v>
      </c>
      <c r="BS19" s="99">
        <f>BQ16*BR17</f>
        <v>-7.5882044330021561</v>
      </c>
      <c r="BU19" s="9" t="s">
        <v>41</v>
      </c>
      <c r="BZ19" s="68" t="s">
        <v>14</v>
      </c>
      <c r="CA19" s="100">
        <f>BY16*BZ17</f>
        <v>-294.62755645128698</v>
      </c>
    </row>
    <row r="20" spans="1:79" x14ac:dyDescent="0.25">
      <c r="A20">
        <v>0</v>
      </c>
      <c r="B20" s="8">
        <f>1/((1+$C$18)^A20)</f>
        <v>1</v>
      </c>
      <c r="F20" s="6">
        <f>-$B$9*((($G$8+$G$7)*(1+$B$5)^A20)+$G$6)</f>
        <v>-3.66</v>
      </c>
      <c r="G20">
        <f t="shared" ref="G20:G60" si="0">$D$11*$F$11</f>
        <v>6.8</v>
      </c>
      <c r="H20">
        <f>-(F20+G20)*$D$10</f>
        <v>-0.94199999999999984</v>
      </c>
      <c r="I20">
        <f>H20</f>
        <v>-0.94199999999999984</v>
      </c>
      <c r="J20" s="6">
        <f>SUM(F20:H20)</f>
        <v>2.198</v>
      </c>
      <c r="K20" s="69"/>
      <c r="L20" s="82" t="s">
        <v>64</v>
      </c>
      <c r="M20" s="82"/>
      <c r="O20" s="35">
        <f>-$O$3/$O$4</f>
        <v>-3.3133561643835616</v>
      </c>
      <c r="P20" s="20">
        <v>0</v>
      </c>
      <c r="Q20" s="20">
        <f>P20*$D$10</f>
        <v>0</v>
      </c>
      <c r="R20" s="20">
        <f>Q20*B20</f>
        <v>0</v>
      </c>
      <c r="S20" s="35">
        <f>SUM(O20:Q20)*B20</f>
        <v>-3.3133561643835616</v>
      </c>
      <c r="T20" s="69"/>
      <c r="U20" s="82" t="s">
        <v>64</v>
      </c>
      <c r="V20" s="82"/>
      <c r="X20" s="35">
        <f>-$X$3/$X$4</f>
        <v>-3.4246575342465753</v>
      </c>
      <c r="Y20" s="20">
        <v>0</v>
      </c>
      <c r="Z20" s="20">
        <v>0</v>
      </c>
      <c r="AA20" s="20">
        <v>0</v>
      </c>
      <c r="AB20" s="35">
        <f>SUM(X20:Z20)</f>
        <v>-3.4246575342465753</v>
      </c>
      <c r="AC20" s="69"/>
      <c r="AD20" s="82" t="s">
        <v>64</v>
      </c>
      <c r="AE20" s="82"/>
      <c r="AG20" s="35">
        <f>-$AG$3/$AG$4</f>
        <v>-4.3242009132420094</v>
      </c>
      <c r="AH20" s="20">
        <v>0</v>
      </c>
      <c r="AI20" s="20">
        <v>0</v>
      </c>
      <c r="AJ20" s="20">
        <v>0</v>
      </c>
      <c r="AK20" s="35">
        <f>AG20*B20</f>
        <v>-4.3242009132420094</v>
      </c>
      <c r="AL20" s="85"/>
      <c r="AM20" s="86" t="s">
        <v>64</v>
      </c>
      <c r="AO20" s="43">
        <f>-$AO$3/$AO$4</f>
        <v>-12.557077625570777</v>
      </c>
      <c r="AP20" s="20">
        <v>0</v>
      </c>
      <c r="AQ20" s="35">
        <v>0</v>
      </c>
      <c r="AR20" s="35">
        <v>0</v>
      </c>
      <c r="AS20" s="35">
        <f>AO20</f>
        <v>-12.557077625570777</v>
      </c>
      <c r="AT20" s="85"/>
      <c r="AU20" s="86" t="s">
        <v>64</v>
      </c>
      <c r="AW20" s="35">
        <f>-$AW$3/$AW$4</f>
        <v>-7.6103500761035008</v>
      </c>
      <c r="AX20" s="35">
        <f>AR92</f>
        <v>0</v>
      </c>
      <c r="AY20" s="35">
        <v>0</v>
      </c>
      <c r="AZ20" s="35">
        <v>0</v>
      </c>
      <c r="BA20" s="35">
        <f>AW20</f>
        <v>-7.6103500761035008</v>
      </c>
      <c r="BB20" s="85"/>
      <c r="BC20" s="86" t="s">
        <v>64</v>
      </c>
      <c r="BE20" s="35">
        <f>-$BE$3/$BE$4</f>
        <v>-17.123287671232877</v>
      </c>
      <c r="BF20" s="35">
        <v>0</v>
      </c>
      <c r="BG20" s="35">
        <v>0</v>
      </c>
      <c r="BH20" s="35">
        <v>0</v>
      </c>
      <c r="BI20" s="35">
        <f>BE20</f>
        <v>-17.123287671232877</v>
      </c>
      <c r="BJ20" s="85"/>
      <c r="BK20" s="86" t="s">
        <v>64</v>
      </c>
      <c r="BM20" s="35">
        <f>-$BM$3/$BM$4</f>
        <v>-22.831050228310502</v>
      </c>
      <c r="BN20" s="35">
        <v>0</v>
      </c>
      <c r="BO20" s="35">
        <v>0</v>
      </c>
      <c r="BP20" s="35">
        <v>0</v>
      </c>
      <c r="BQ20" s="35">
        <f>BM20</f>
        <v>-22.831050228310502</v>
      </c>
      <c r="BR20" s="6"/>
      <c r="BS20" s="6"/>
      <c r="BU20" s="35">
        <f>-$BU$3/$BU$4</f>
        <v>-3.310502283105023</v>
      </c>
      <c r="BV20" s="35">
        <v>0</v>
      </c>
      <c r="BW20" s="35"/>
      <c r="BX20" s="35">
        <v>0</v>
      </c>
      <c r="BY20" s="35">
        <f>BU20</f>
        <v>-3.310502283105023</v>
      </c>
    </row>
    <row r="21" spans="1:79" x14ac:dyDescent="0.25">
      <c r="A21">
        <v>1</v>
      </c>
      <c r="B21" s="8">
        <f t="shared" ref="B21:B60" si="1">1/((1+$C$18)^A21)</f>
        <v>0.90909090909090906</v>
      </c>
      <c r="F21" s="6">
        <f t="shared" ref="F21:F60" si="2">-$B$9*((($G$8+$G$7)*(1+$B$5)^A21)+$G$6)</f>
        <v>-3.6822299999999997</v>
      </c>
      <c r="G21">
        <f t="shared" si="0"/>
        <v>6.8</v>
      </c>
      <c r="H21">
        <f t="shared" ref="H21:H60" si="3">-(F21+G21)*$D$10</f>
        <v>-0.93533100000000002</v>
      </c>
      <c r="I21">
        <f t="shared" ref="I21:I60" si="4">I20+(B21*H21)</f>
        <v>-1.7923009090909088</v>
      </c>
      <c r="J21">
        <f t="shared" ref="J21:J60" si="5">J20+(SUM(F21:H21)*B21)</f>
        <v>4.1820354545454546</v>
      </c>
      <c r="O21" s="35">
        <f t="shared" ref="O21:O23" si="6">-$O$3/$O$4</f>
        <v>-3.3133561643835616</v>
      </c>
      <c r="P21" s="20">
        <v>0</v>
      </c>
      <c r="Q21" s="20">
        <f t="shared" ref="Q21:Q23" si="7">P21*$D$10</f>
        <v>0</v>
      </c>
      <c r="R21" s="36">
        <f t="shared" ref="R21:R60" si="8">R20+(Q21*B21)</f>
        <v>0</v>
      </c>
      <c r="S21" s="35">
        <f t="shared" ref="S21:S60" si="9">S20+(SUM(O21:Q21)*B21)</f>
        <v>-6.3254981320049808</v>
      </c>
      <c r="T21" s="6"/>
      <c r="U21" s="6"/>
      <c r="V21" s="6"/>
      <c r="X21" s="35">
        <f>-$X$3/$X$4</f>
        <v>-3.4246575342465753</v>
      </c>
      <c r="Y21" s="20">
        <v>0</v>
      </c>
      <c r="Z21" s="20">
        <v>0</v>
      </c>
      <c r="AA21" s="18">
        <f t="shared" ref="AA21:AA60" si="10">AA20+(Z21*B21)</f>
        <v>0</v>
      </c>
      <c r="AB21" s="18">
        <f t="shared" ref="AB21:AB60" si="11">AB20+(SUM(X21:Z21)*B21)</f>
        <v>-6.537982565379826</v>
      </c>
      <c r="AC21" s="4"/>
      <c r="AD21" s="4"/>
      <c r="AE21" s="4"/>
      <c r="AG21" s="35">
        <f t="shared" ref="AG21:AG24" si="12">-$AG$3/$AG$4</f>
        <v>-4.3242009132420094</v>
      </c>
      <c r="AH21" s="20">
        <v>0</v>
      </c>
      <c r="AI21" s="20">
        <v>0</v>
      </c>
      <c r="AJ21" s="18">
        <f t="shared" ref="AJ21:AJ60" si="13">AJ20+(AI21*B21)</f>
        <v>0</v>
      </c>
      <c r="AK21" s="35">
        <f t="shared" ref="AK21:AK60" si="14">AK20+(SUM(AG21:AI21)*B21)</f>
        <v>-8.255292652552928</v>
      </c>
      <c r="AL21" s="6"/>
      <c r="AM21" s="6"/>
      <c r="AO21" s="6">
        <f t="shared" ref="AO21:AO60" si="15">-$B$9*($AP$7*(1+$B$5)^A21)</f>
        <v>-0.9724799999999999</v>
      </c>
      <c r="AP21">
        <f t="shared" ref="AP21:AP60" si="16">$D$11*$AO$11</f>
        <v>2.8</v>
      </c>
      <c r="AQ21" s="6">
        <f>-SUM(AO21:AP21)*$D$10</f>
        <v>-0.54825599999999997</v>
      </c>
      <c r="AR21" s="6">
        <f t="shared" ref="AR21:AR60" si="17">AR20+(AQ21*B21)</f>
        <v>-0.49841454545454539</v>
      </c>
      <c r="AS21" s="6">
        <f t="shared" ref="AS21:AS60" si="18">AS20+(SUM(AO21:AQ21)*B21)</f>
        <v>-11.394110352843505</v>
      </c>
      <c r="AT21" s="6"/>
      <c r="AU21" s="6"/>
      <c r="AW21" s="35">
        <f t="shared" ref="AW21:AW22" si="19">-$AW$3/$AW$4</f>
        <v>-7.6103500761035008</v>
      </c>
      <c r="AX21" s="35">
        <v>0</v>
      </c>
      <c r="AY21" s="35">
        <v>0</v>
      </c>
      <c r="AZ21" s="35">
        <v>0</v>
      </c>
      <c r="BA21" s="35">
        <f>BA20+(AW21*B21)</f>
        <v>-14.528850145288501</v>
      </c>
      <c r="BB21" s="6"/>
      <c r="BC21" s="6"/>
      <c r="BE21" s="35">
        <f>-$BE$3/$BE$4</f>
        <v>-17.123287671232877</v>
      </c>
      <c r="BF21" s="35">
        <v>0</v>
      </c>
      <c r="BG21" s="35">
        <v>0</v>
      </c>
      <c r="BH21" s="35">
        <v>0</v>
      </c>
      <c r="BI21" s="35">
        <f t="shared" ref="BI21:BI60" si="20">BI20+(SUM(BE21:BG21)*B21)</f>
        <v>-32.689912826899132</v>
      </c>
      <c r="BJ21" s="6"/>
      <c r="BK21" s="6"/>
      <c r="BM21" s="35">
        <f>-$BM$3/$BM$4</f>
        <v>-22.831050228310502</v>
      </c>
      <c r="BN21" s="35">
        <v>0</v>
      </c>
      <c r="BO21" s="35">
        <v>0</v>
      </c>
      <c r="BP21" s="35">
        <v>0</v>
      </c>
      <c r="BQ21" s="35">
        <f t="shared" ref="BQ21:BQ60" si="21">BQ20+(SUM(BM21:BO21)*B21)</f>
        <v>-43.586550435865504</v>
      </c>
      <c r="BR21" s="6"/>
      <c r="BS21" s="6">
        <f>BQ45</f>
        <v>-37.542587383524371</v>
      </c>
      <c r="BU21" s="35">
        <f>-$BU$3/$BU$4</f>
        <v>-3.310502283105023</v>
      </c>
      <c r="BV21" s="35">
        <v>0</v>
      </c>
      <c r="BW21" s="35"/>
      <c r="BX21" s="35">
        <v>0</v>
      </c>
      <c r="BY21" s="35">
        <f t="shared" ref="BY21:BY60" si="22">BY20+((SUM(BU20:BW20)*B21))</f>
        <v>-6.3200498132004981</v>
      </c>
    </row>
    <row r="22" spans="1:79" x14ac:dyDescent="0.25">
      <c r="A22">
        <v>2</v>
      </c>
      <c r="B22" s="8">
        <f t="shared" si="1"/>
        <v>0.82644628099173545</v>
      </c>
      <c r="F22" s="6">
        <f t="shared" si="2"/>
        <v>-3.7047489899999997</v>
      </c>
      <c r="G22">
        <f t="shared" si="0"/>
        <v>6.8</v>
      </c>
      <c r="H22">
        <f t="shared" si="3"/>
        <v>-0.92857530300000002</v>
      </c>
      <c r="I22">
        <f t="shared" si="4"/>
        <v>-2.5597185148760326</v>
      </c>
      <c r="J22">
        <f t="shared" si="5"/>
        <v>5.9726765347107431</v>
      </c>
      <c r="O22" s="35">
        <f t="shared" si="6"/>
        <v>-3.3133561643835616</v>
      </c>
      <c r="P22" s="20">
        <v>0</v>
      </c>
      <c r="Q22" s="20">
        <f t="shared" si="7"/>
        <v>0</v>
      </c>
      <c r="R22" s="36">
        <f t="shared" si="8"/>
        <v>0</v>
      </c>
      <c r="S22" s="35">
        <f t="shared" si="9"/>
        <v>-9.0638090116608172</v>
      </c>
      <c r="T22" s="6"/>
      <c r="U22" s="6"/>
      <c r="V22" s="6"/>
      <c r="X22" s="6">
        <f t="shared" ref="X22:X60" si="23">-$B$9*((($Y$8+$Y$7)*(1+$B$5)^A22))</f>
        <v>-3.4992362899999998</v>
      </c>
      <c r="Y22">
        <f t="shared" ref="Y22:Y60" si="24">$D$11*$X$11</f>
        <v>6.8</v>
      </c>
      <c r="Z22">
        <f>-(X22+Y22)*$D$10</f>
        <v>-0.99022911299999994</v>
      </c>
      <c r="AA22" s="4">
        <f t="shared" si="10"/>
        <v>-0.81837116776859486</v>
      </c>
      <c r="AB22" s="4">
        <f t="shared" si="11"/>
        <v>-4.6284498405864376</v>
      </c>
      <c r="AC22" s="4"/>
      <c r="AD22" s="4"/>
      <c r="AE22" s="4"/>
      <c r="AG22" s="35">
        <f t="shared" si="12"/>
        <v>-4.3242009132420094</v>
      </c>
      <c r="AH22" s="20">
        <v>0</v>
      </c>
      <c r="AI22" s="20">
        <v>0</v>
      </c>
      <c r="AJ22" s="18">
        <f t="shared" si="13"/>
        <v>0</v>
      </c>
      <c r="AK22" s="35">
        <f t="shared" si="14"/>
        <v>-11.829012415562852</v>
      </c>
      <c r="AL22" s="6"/>
      <c r="AM22" s="6"/>
      <c r="AO22" s="6">
        <f t="shared" si="15"/>
        <v>-0.98512223999999982</v>
      </c>
      <c r="AP22">
        <f t="shared" si="16"/>
        <v>2.8</v>
      </c>
      <c r="AQ22" s="6">
        <f t="shared" ref="AQ22:AQ60" si="25">-SUM(AO22:AP22)*$D$10</f>
        <v>-0.54446332799999997</v>
      </c>
      <c r="AR22" s="6">
        <f t="shared" si="17"/>
        <v>-0.94838423801652882</v>
      </c>
      <c r="AS22" s="6">
        <f t="shared" si="18"/>
        <v>-10.344181070198877</v>
      </c>
      <c r="AT22" s="6"/>
      <c r="AU22" s="6"/>
      <c r="AW22" s="35">
        <f t="shared" si="19"/>
        <v>-7.6103500761035008</v>
      </c>
      <c r="AX22" s="35">
        <v>0</v>
      </c>
      <c r="AY22" s="35">
        <v>0</v>
      </c>
      <c r="AZ22" s="35">
        <v>0</v>
      </c>
      <c r="BA22" s="35">
        <f>BA21+(AW22*B22)</f>
        <v>-20.818395662729412</v>
      </c>
      <c r="BB22" s="6"/>
      <c r="BC22" s="6"/>
      <c r="BE22" s="6">
        <f t="shared" ref="BE22:BE60" si="26">-$B$9*$BF$7*(1+$B$5)^A22</f>
        <v>-3.8994421999999993</v>
      </c>
      <c r="BF22" s="6">
        <f t="shared" ref="BF22:BF60" si="27">$BE$11*$D$11</f>
        <v>1.92</v>
      </c>
      <c r="BG22" s="6">
        <f>-SUM(BE22:BF22)*$D$10</f>
        <v>0.59383265999999979</v>
      </c>
      <c r="BH22" s="6">
        <f t="shared" ref="BH22:BH60" si="28">BH21+(BG22*B22)</f>
        <v>0.49077079338842955</v>
      </c>
      <c r="BI22" s="6">
        <f t="shared" si="20"/>
        <v>-33.8350446781388</v>
      </c>
      <c r="BJ22" s="6"/>
      <c r="BK22" s="6"/>
      <c r="BM22" s="6">
        <f t="shared" ref="BM22:BM60" si="29">-$B$9*$BN$7*(1+$B$5)^A22</f>
        <v>-0.49256111999999991</v>
      </c>
      <c r="BN22" s="6">
        <f t="shared" ref="BN22:BN60" si="30">$D$11*$BM$11</f>
        <v>1.6</v>
      </c>
      <c r="BO22" s="6">
        <f>-SUM(BM22:BN22)*$D$10</f>
        <v>-0.33223166400000004</v>
      </c>
      <c r="BP22" s="6">
        <f t="shared" ref="BP22:BP60" si="31">BO21+(BO22*B21)</f>
        <v>-0.30202878545454548</v>
      </c>
      <c r="BQ22" s="6">
        <f t="shared" si="21"/>
        <v>-42.945883315204348</v>
      </c>
      <c r="BR22" s="6"/>
      <c r="BS22" s="6"/>
      <c r="BU22" s="35">
        <f>-$BU$3/$BU$4</f>
        <v>-3.310502283105023</v>
      </c>
      <c r="BV22" s="35">
        <v>0</v>
      </c>
      <c r="BW22" s="35"/>
      <c r="BX22" s="35">
        <v>0</v>
      </c>
      <c r="BY22" s="35">
        <f t="shared" si="22"/>
        <v>-9.0560021132872937</v>
      </c>
    </row>
    <row r="23" spans="1:79" x14ac:dyDescent="0.25">
      <c r="A23">
        <v>3</v>
      </c>
      <c r="B23" s="8">
        <f t="shared" si="1"/>
        <v>0.75131480090157754</v>
      </c>
      <c r="F23" s="6">
        <f t="shared" si="2"/>
        <v>-3.7275607268699997</v>
      </c>
      <c r="G23">
        <f t="shared" si="0"/>
        <v>6.8</v>
      </c>
      <c r="H23">
        <f t="shared" si="3"/>
        <v>-0.92173178193899996</v>
      </c>
      <c r="I23">
        <f t="shared" si="4"/>
        <v>-3.2522292451081887</v>
      </c>
      <c r="J23">
        <f t="shared" si="5"/>
        <v>7.5885349052524411</v>
      </c>
      <c r="O23" s="35">
        <f t="shared" si="6"/>
        <v>-3.3133561643835616</v>
      </c>
      <c r="P23" s="20">
        <v>0</v>
      </c>
      <c r="Q23" s="20">
        <f t="shared" si="7"/>
        <v>0</v>
      </c>
      <c r="R23" s="36">
        <f t="shared" si="8"/>
        <v>0</v>
      </c>
      <c r="S23" s="35">
        <f t="shared" si="9"/>
        <v>-11.553182538620668</v>
      </c>
      <c r="T23" s="6"/>
      <c r="U23" s="6"/>
      <c r="V23" s="6"/>
      <c r="X23" s="6">
        <f t="shared" si="23"/>
        <v>-3.5447263617699996</v>
      </c>
      <c r="Y23">
        <f t="shared" si="24"/>
        <v>6.8</v>
      </c>
      <c r="Z23">
        <f t="shared" ref="Z23:Z60" si="32">-(X23+Y23)*$D$10</f>
        <v>-0.97658209146899999</v>
      </c>
      <c r="AA23" s="4">
        <f t="shared" si="10"/>
        <v>-1.5520917473846727</v>
      </c>
      <c r="AB23" s="4">
        <f t="shared" si="11"/>
        <v>-2.9164351548155887</v>
      </c>
      <c r="AC23" s="4"/>
      <c r="AD23" s="4"/>
      <c r="AE23" s="4"/>
      <c r="AG23" s="35">
        <f t="shared" si="12"/>
        <v>-4.3242009132420094</v>
      </c>
      <c r="AH23" s="20">
        <v>0</v>
      </c>
      <c r="AI23" s="20">
        <v>0</v>
      </c>
      <c r="AJ23" s="18">
        <f t="shared" si="13"/>
        <v>0</v>
      </c>
      <c r="AK23" s="35">
        <f t="shared" si="14"/>
        <v>-15.077848563753692</v>
      </c>
      <c r="AL23" s="6"/>
      <c r="AM23" s="6"/>
      <c r="AO23" s="6">
        <f t="shared" si="15"/>
        <v>-0.99792882911999981</v>
      </c>
      <c r="AP23">
        <f t="shared" si="16"/>
        <v>2.8</v>
      </c>
      <c r="AQ23" s="6">
        <f t="shared" si="25"/>
        <v>-0.54062135126400002</v>
      </c>
      <c r="AR23" s="6">
        <f t="shared" si="17"/>
        <v>-1.3545610609045828</v>
      </c>
      <c r="AS23" s="6">
        <f t="shared" si="18"/>
        <v>-9.3964351501267505</v>
      </c>
      <c r="AT23" s="6"/>
      <c r="AU23" s="6"/>
      <c r="AW23">
        <f t="shared" ref="AW23:AW60" si="33">$B$9*($AW$11*(1+$B$5)^A23)</f>
        <v>0.51975459849999994</v>
      </c>
      <c r="AX23" s="6">
        <f t="shared" ref="AX23:AX60" si="34">$D$11*$AW$11</f>
        <v>4</v>
      </c>
      <c r="AY23" s="6">
        <f>-SUM(AW23:AX23)*$D$10</f>
        <v>-1.3559263795499998</v>
      </c>
      <c r="AZ23" s="6">
        <f t="shared" ref="AZ23:AZ60" si="35">AZ22+(AY23*B23)</f>
        <v>-1.0187275578888051</v>
      </c>
      <c r="BA23" s="6">
        <f t="shared" ref="BA23:BA60" si="36">BA22+(SUM(AW23:AY23)*B23)</f>
        <v>-18.4413646943222</v>
      </c>
      <c r="BB23" s="6"/>
      <c r="BC23" s="6"/>
      <c r="BE23" s="6">
        <f t="shared" si="26"/>
        <v>-3.9501349485999993</v>
      </c>
      <c r="BF23" s="6">
        <f t="shared" si="27"/>
        <v>1.92</v>
      </c>
      <c r="BG23" s="6">
        <f t="shared" ref="BG23:BG60" si="37">-SUM(BE23:BF23)*$D$10</f>
        <v>0.60904048457999982</v>
      </c>
      <c r="BH23" s="6">
        <f t="shared" si="28"/>
        <v>0.94835192380165245</v>
      </c>
      <c r="BI23" s="6">
        <f t="shared" si="20"/>
        <v>-34.902733982436317</v>
      </c>
      <c r="BJ23" s="6"/>
      <c r="BK23" s="6"/>
      <c r="BM23" s="6">
        <f t="shared" si="29"/>
        <v>-0.4989644145599999</v>
      </c>
      <c r="BN23" s="6">
        <f t="shared" si="30"/>
        <v>1.6</v>
      </c>
      <c r="BO23" s="6">
        <f t="shared" ref="BO23:BO60" si="38">-SUM(BM23:BN23)*$D$10</f>
        <v>-0.33031067563200006</v>
      </c>
      <c r="BP23" s="6">
        <f t="shared" si="31"/>
        <v>-0.60521569344793402</v>
      </c>
      <c r="BQ23" s="6">
        <f t="shared" si="21"/>
        <v>-42.366826283042066</v>
      </c>
      <c r="BR23" s="6"/>
      <c r="BS23" s="6"/>
      <c r="BU23" s="6">
        <f t="shared" ref="BU23:BU60" si="39">-$B$9*SUM($BV$7:$BV$8)*(1+$B$5)^A23</f>
        <v>-2.4948220727999995</v>
      </c>
      <c r="BV23" s="6">
        <f t="shared" ref="BV23:BV60" si="40">$D$11*$BU$11</f>
        <v>6.8</v>
      </c>
      <c r="BW23" s="6">
        <f>-SUM(BU23:BV23)*$D$10</f>
        <v>-1.2915533781600002</v>
      </c>
      <c r="BX23" s="6">
        <f t="shared" ref="BX23:BX60" si="41">BX22+(BW23*B23)</f>
        <v>-0.97036316916604037</v>
      </c>
      <c r="BY23" s="6">
        <f t="shared" si="22"/>
        <v>-11.543231477002562</v>
      </c>
    </row>
    <row r="24" spans="1:79" x14ac:dyDescent="0.25">
      <c r="A24">
        <v>4</v>
      </c>
      <c r="B24" s="8">
        <f t="shared" si="1"/>
        <v>0.68301345536507052</v>
      </c>
      <c r="F24" s="6">
        <f t="shared" si="2"/>
        <v>-3.7506690163193097</v>
      </c>
      <c r="G24">
        <f t="shared" si="0"/>
        <v>6.8</v>
      </c>
      <c r="H24">
        <f t="shared" si="3"/>
        <v>-0.91479929510420699</v>
      </c>
      <c r="I24">
        <f t="shared" si="4"/>
        <v>-3.8770494726228439</v>
      </c>
      <c r="J24">
        <f t="shared" si="5"/>
        <v>9.0464487694533027</v>
      </c>
      <c r="O24" s="6">
        <f t="shared" ref="O24:O60" si="42">-$B$9*((($P$8+$P$7)*(1+$B$5)^A24))</f>
        <v>-1.8006690163193098</v>
      </c>
      <c r="P24">
        <f t="shared" ref="P24:P60" si="43">$D$11*$O$11</f>
        <v>6.8</v>
      </c>
      <c r="Q24">
        <f>-(P24+O24)*$D$10</f>
        <v>-1.499799295104207</v>
      </c>
      <c r="R24" s="10">
        <f t="shared" si="8"/>
        <v>-1.0243830989032214</v>
      </c>
      <c r="S24" s="6">
        <f t="shared" si="9"/>
        <v>-9.1629553078464845</v>
      </c>
      <c r="T24" s="6"/>
      <c r="U24" s="6"/>
      <c r="V24" s="6"/>
      <c r="X24" s="6">
        <f t="shared" si="23"/>
        <v>-3.5908078044730094</v>
      </c>
      <c r="Y24">
        <f t="shared" si="24"/>
        <v>6.8</v>
      </c>
      <c r="Z24">
        <f t="shared" si="32"/>
        <v>-0.96275765865809704</v>
      </c>
      <c r="AA24" s="4">
        <f t="shared" si="10"/>
        <v>-2.2096681825039246</v>
      </c>
      <c r="AB24" s="4">
        <f t="shared" si="11"/>
        <v>-1.382090139537334</v>
      </c>
      <c r="AC24" s="4"/>
      <c r="AD24" s="4"/>
      <c r="AE24" s="4"/>
      <c r="AG24" s="35">
        <f t="shared" si="12"/>
        <v>-4.3242009132420094</v>
      </c>
      <c r="AH24" s="20">
        <v>0</v>
      </c>
      <c r="AI24" s="20">
        <v>0</v>
      </c>
      <c r="AJ24" s="18">
        <f t="shared" si="13"/>
        <v>0</v>
      </c>
      <c r="AK24" s="35">
        <f t="shared" si="14"/>
        <v>-18.031335971199912</v>
      </c>
      <c r="AL24" s="6"/>
      <c r="AM24" s="6"/>
      <c r="AO24" s="6">
        <f t="shared" si="15"/>
        <v>-1.0109019038985598</v>
      </c>
      <c r="AP24">
        <f t="shared" si="16"/>
        <v>2.8</v>
      </c>
      <c r="AQ24" s="6">
        <f t="shared" si="25"/>
        <v>-0.53672942883043195</v>
      </c>
      <c r="AR24" s="6">
        <f t="shared" si="17"/>
        <v>-1.7211544826861769</v>
      </c>
      <c r="AS24" s="6">
        <f t="shared" si="18"/>
        <v>-8.5410504993030312</v>
      </c>
      <c r="AT24" s="6"/>
      <c r="AU24" s="6"/>
      <c r="AW24">
        <f t="shared" si="33"/>
        <v>0.52651140828049992</v>
      </c>
      <c r="AX24" s="6">
        <f t="shared" si="34"/>
        <v>4</v>
      </c>
      <c r="AY24" s="6">
        <f t="shared" ref="AY24:AY60" si="44">-SUM(AW24:AX24)*$D$10</f>
        <v>-1.3579534224841501</v>
      </c>
      <c r="AZ24" s="6">
        <f t="shared" si="35"/>
        <v>-1.9462280172045279</v>
      </c>
      <c r="BA24" s="6">
        <f t="shared" si="36"/>
        <v>-16.277196955918846</v>
      </c>
      <c r="BB24" s="6"/>
      <c r="BC24" s="6"/>
      <c r="BE24" s="6">
        <f t="shared" si="26"/>
        <v>-4.0014867029317989</v>
      </c>
      <c r="BF24" s="6">
        <f t="shared" si="27"/>
        <v>1.92</v>
      </c>
      <c r="BG24" s="6">
        <f t="shared" si="37"/>
        <v>0.62444601087953966</v>
      </c>
      <c r="BH24" s="6">
        <f t="shared" si="28"/>
        <v>1.3748569513814213</v>
      </c>
      <c r="BI24" s="6">
        <f t="shared" si="20"/>
        <v>-35.897912380122442</v>
      </c>
      <c r="BJ24" s="6"/>
      <c r="BK24" s="6"/>
      <c r="BM24" s="6">
        <f t="shared" si="29"/>
        <v>-0.50545095194927991</v>
      </c>
      <c r="BN24" s="6">
        <f t="shared" si="30"/>
        <v>1.6</v>
      </c>
      <c r="BO24" s="6">
        <f t="shared" si="38"/>
        <v>-0.32836471441521603</v>
      </c>
      <c r="BP24" s="6">
        <f t="shared" si="31"/>
        <v>-0.57701594566597147</v>
      </c>
      <c r="BQ24" s="6">
        <f t="shared" si="21"/>
        <v>-41.843512073879097</v>
      </c>
      <c r="BR24" s="6"/>
      <c r="BS24" s="6"/>
      <c r="BU24" s="6">
        <f t="shared" si="39"/>
        <v>-2.5272547597463997</v>
      </c>
      <c r="BV24" s="6">
        <f t="shared" si="40"/>
        <v>6.8</v>
      </c>
      <c r="BW24" s="6">
        <f t="shared" ref="BW24:BW60" si="45">-SUM(BU24:BV24)*$D$10</f>
        <v>-1.2818235720760802</v>
      </c>
      <c r="BX24" s="6">
        <f t="shared" si="41"/>
        <v>-1.8458659162981215</v>
      </c>
      <c r="BY24" s="6">
        <f t="shared" si="22"/>
        <v>-9.4848853605897485</v>
      </c>
    </row>
    <row r="25" spans="1:79" x14ac:dyDescent="0.25">
      <c r="A25">
        <v>5</v>
      </c>
      <c r="B25" s="8">
        <f t="shared" si="1"/>
        <v>0.62092132305915493</v>
      </c>
      <c r="F25" s="6">
        <f t="shared" si="2"/>
        <v>-3.7740777135314603</v>
      </c>
      <c r="G25">
        <f t="shared" si="0"/>
        <v>6.8</v>
      </c>
      <c r="H25">
        <f t="shared" si="3"/>
        <v>-0.90777668594056182</v>
      </c>
      <c r="I25">
        <f t="shared" si="4"/>
        <v>-4.440707373499313</v>
      </c>
      <c r="J25">
        <f t="shared" si="5"/>
        <v>10.361650538165062</v>
      </c>
      <c r="O25" s="6">
        <f t="shared" si="42"/>
        <v>-1.8240777135314603</v>
      </c>
      <c r="P25">
        <f t="shared" si="43"/>
        <v>6.8</v>
      </c>
      <c r="Q25">
        <f t="shared" ref="Q25:Q60" si="46">-(P25+O25)*$D$10</f>
        <v>-1.4927766859405618</v>
      </c>
      <c r="R25" s="10">
        <f t="shared" si="8"/>
        <v>-1.9512799737692956</v>
      </c>
      <c r="S25" s="6">
        <f t="shared" si="9"/>
        <v>-7.0001959331589774</v>
      </c>
      <c r="T25" s="6"/>
      <c r="U25" s="6"/>
      <c r="V25" s="6"/>
      <c r="X25" s="6">
        <f t="shared" si="23"/>
        <v>-3.637488305931158</v>
      </c>
      <c r="Y25">
        <f t="shared" si="24"/>
        <v>6.8</v>
      </c>
      <c r="Z25">
        <f t="shared" si="32"/>
        <v>-0.94875350822065252</v>
      </c>
      <c r="AA25" s="4">
        <f t="shared" si="10"/>
        <v>-2.7987694660853069</v>
      </c>
      <c r="AB25" s="4">
        <f t="shared" si="11"/>
        <v>-7.5204778474418088E-3</v>
      </c>
      <c r="AC25" s="4"/>
      <c r="AD25" s="4"/>
      <c r="AE25" s="4"/>
      <c r="AG25" s="6">
        <f t="shared" ref="AG25:AG60" si="47">-$B$9*((($AH$8+$AH$7)*(1+$B$5)^A22))</f>
        <v>-1.3545430799999998</v>
      </c>
      <c r="AH25">
        <f t="shared" ref="AH25:AH60" si="48">$D$11*$AG$11</f>
        <v>6.8</v>
      </c>
      <c r="AI25">
        <f>-(AH25+AG25)*$D$10</f>
        <v>-1.6336370759999999</v>
      </c>
      <c r="AJ25" s="4">
        <f t="shared" si="13"/>
        <v>-1.014360094628409</v>
      </c>
      <c r="AK25" s="6">
        <f t="shared" si="14"/>
        <v>-15.66449575040029</v>
      </c>
      <c r="AL25" s="6"/>
      <c r="AM25" s="6"/>
      <c r="AO25" s="6">
        <f t="shared" si="15"/>
        <v>-1.0240436286492409</v>
      </c>
      <c r="AP25">
        <f t="shared" si="16"/>
        <v>2.8</v>
      </c>
      <c r="AQ25" s="6">
        <f t="shared" si="25"/>
        <v>-0.5327869114052276</v>
      </c>
      <c r="AR25" s="6">
        <f t="shared" si="17"/>
        <v>-2.0519732366245114</v>
      </c>
      <c r="AS25" s="6">
        <f t="shared" si="18"/>
        <v>-7.7691400734469163</v>
      </c>
      <c r="AT25" s="6"/>
      <c r="AU25" s="6"/>
      <c r="AW25">
        <f t="shared" si="33"/>
        <v>0.53335605658814633</v>
      </c>
      <c r="AX25" s="6">
        <f t="shared" si="34"/>
        <v>4</v>
      </c>
      <c r="AY25" s="6">
        <f t="shared" si="44"/>
        <v>-1.3600068169764439</v>
      </c>
      <c r="AZ25" s="6">
        <f t="shared" si="35"/>
        <v>-2.7906852493710113</v>
      </c>
      <c r="BA25" s="6">
        <f t="shared" si="36"/>
        <v>-14.306796747530385</v>
      </c>
      <c r="BB25" s="6"/>
      <c r="BC25" s="6"/>
      <c r="BE25" s="6">
        <f t="shared" si="26"/>
        <v>-4.0535060300699115</v>
      </c>
      <c r="BF25" s="6">
        <f t="shared" si="27"/>
        <v>1.92</v>
      </c>
      <c r="BG25" s="6">
        <f t="shared" si="37"/>
        <v>0.64005180902097347</v>
      </c>
      <c r="BH25" s="6">
        <f t="shared" si="28"/>
        <v>1.7722787674651297</v>
      </c>
      <c r="BI25" s="6">
        <f t="shared" si="20"/>
        <v>-36.825229950984429</v>
      </c>
      <c r="BJ25" s="6"/>
      <c r="BK25" s="6"/>
      <c r="BM25" s="6">
        <f t="shared" si="29"/>
        <v>-0.51202181432462046</v>
      </c>
      <c r="BN25" s="6">
        <f t="shared" si="30"/>
        <v>1.6</v>
      </c>
      <c r="BO25" s="6">
        <f t="shared" si="38"/>
        <v>-0.32639345570261385</v>
      </c>
      <c r="BP25" s="6">
        <f t="shared" si="31"/>
        <v>-0.55129583640320434</v>
      </c>
      <c r="BQ25" s="6">
        <f t="shared" si="21"/>
        <v>-41.370627875722761</v>
      </c>
      <c r="BR25" s="6"/>
      <c r="BS25" s="6"/>
      <c r="BU25" s="6">
        <f t="shared" si="39"/>
        <v>-2.5601090716231023</v>
      </c>
      <c r="BV25" s="6">
        <f t="shared" si="40"/>
        <v>6.8</v>
      </c>
      <c r="BW25" s="6">
        <f t="shared" si="45"/>
        <v>-1.2719672785130693</v>
      </c>
      <c r="BX25" s="6">
        <f t="shared" si="41"/>
        <v>-2.6356575217604092</v>
      </c>
      <c r="BY25" s="6">
        <f t="shared" si="22"/>
        <v>-7.6277583212186677</v>
      </c>
    </row>
    <row r="26" spans="1:79" x14ac:dyDescent="0.25">
      <c r="A26">
        <v>6</v>
      </c>
      <c r="B26" s="8">
        <f t="shared" si="1"/>
        <v>0.56447393005377722</v>
      </c>
      <c r="F26" s="6">
        <f t="shared" si="2"/>
        <v>-3.7977907238073696</v>
      </c>
      <c r="G26">
        <f t="shared" si="0"/>
        <v>6.8</v>
      </c>
      <c r="H26">
        <f t="shared" si="3"/>
        <v>-0.900662782857789</v>
      </c>
      <c r="I26">
        <f t="shared" si="4"/>
        <v>-4.9491080341922213</v>
      </c>
      <c r="J26">
        <f t="shared" si="5"/>
        <v>11.547918746448513</v>
      </c>
      <c r="O26" s="6">
        <f t="shared" si="42"/>
        <v>-1.8477907238073696</v>
      </c>
      <c r="P26">
        <f t="shared" si="43"/>
        <v>6.8</v>
      </c>
      <c r="Q26">
        <f t="shared" si="46"/>
        <v>-1.4856627828577891</v>
      </c>
      <c r="R26" s="10">
        <f t="shared" si="8"/>
        <v>-2.7898978835436634</v>
      </c>
      <c r="S26" s="6">
        <f t="shared" si="9"/>
        <v>-5.043420810352119</v>
      </c>
      <c r="T26" s="6"/>
      <c r="U26" s="6"/>
      <c r="V26" s="6"/>
      <c r="X26" s="6">
        <f t="shared" si="23"/>
        <v>-3.6847756539082637</v>
      </c>
      <c r="Y26">
        <f t="shared" si="24"/>
        <v>6.8</v>
      </c>
      <c r="Z26">
        <f t="shared" si="32"/>
        <v>-0.93456730382752085</v>
      </c>
      <c r="AA26" s="4">
        <f t="shared" si="10"/>
        <v>-3.32630834497659</v>
      </c>
      <c r="AB26" s="4">
        <f t="shared" si="11"/>
        <v>1.2234035728988855</v>
      </c>
      <c r="AC26" s="4"/>
      <c r="AD26" s="4"/>
      <c r="AE26" s="4"/>
      <c r="AG26" s="6">
        <f t="shared" si="47"/>
        <v>-1.3721521400399996</v>
      </c>
      <c r="AH26">
        <f t="shared" si="48"/>
        <v>6.8</v>
      </c>
      <c r="AI26">
        <f t="shared" ref="AI26:AI60" si="49">-(AH26+AG26)*$D$10</f>
        <v>-1.628354357988</v>
      </c>
      <c r="AJ26" s="4">
        <f t="shared" si="13"/>
        <v>-1.9335236786020906</v>
      </c>
      <c r="AK26" s="6">
        <f t="shared" si="14"/>
        <v>-13.519780721128367</v>
      </c>
      <c r="AL26" s="6"/>
      <c r="AM26" s="6"/>
      <c r="AO26" s="6">
        <f t="shared" si="15"/>
        <v>-1.0373561958216813</v>
      </c>
      <c r="AP26">
        <f t="shared" si="16"/>
        <v>2.8</v>
      </c>
      <c r="AQ26" s="6">
        <f t="shared" si="25"/>
        <v>-0.52879314125349552</v>
      </c>
      <c r="AR26" s="6">
        <f t="shared" si="17"/>
        <v>-2.3504631792533539</v>
      </c>
      <c r="AS26" s="6">
        <f t="shared" si="18"/>
        <v>-7.0726635406462828</v>
      </c>
      <c r="AT26" s="6"/>
      <c r="AU26" s="6"/>
      <c r="AW26">
        <f t="shared" si="33"/>
        <v>0.54028968532379229</v>
      </c>
      <c r="AX26" s="6">
        <f t="shared" si="34"/>
        <v>4</v>
      </c>
      <c r="AY26" s="6">
        <f t="shared" si="44"/>
        <v>-1.3620869055971376</v>
      </c>
      <c r="AZ26" s="6">
        <f t="shared" si="35"/>
        <v>-3.5595477980482157</v>
      </c>
      <c r="BA26" s="6">
        <f t="shared" si="36"/>
        <v>-12.512784133950241</v>
      </c>
      <c r="BB26" s="6"/>
      <c r="BC26" s="6"/>
      <c r="BE26" s="6">
        <f t="shared" si="26"/>
        <v>-4.1062016084608208</v>
      </c>
      <c r="BF26" s="6">
        <f t="shared" si="27"/>
        <v>1.92</v>
      </c>
      <c r="BG26" s="6">
        <f t="shared" si="37"/>
        <v>0.65586048253824625</v>
      </c>
      <c r="BH26" s="6">
        <f t="shared" si="28"/>
        <v>2.1424949116104601</v>
      </c>
      <c r="BI26" s="6">
        <f t="shared" si="20"/>
        <v>-37.689067620656864</v>
      </c>
      <c r="BJ26" s="6"/>
      <c r="BK26" s="6"/>
      <c r="BM26" s="6">
        <f>-$B$9*$BN$7*(1+$B$5)^A26</f>
        <v>-0.51867809791084063</v>
      </c>
      <c r="BN26" s="6">
        <f t="shared" si="30"/>
        <v>1.6</v>
      </c>
      <c r="BO26" s="6">
        <f t="shared" si="38"/>
        <v>-0.32439657062674782</v>
      </c>
      <c r="BP26" s="6">
        <f t="shared" si="31"/>
        <v>-0.52781820353202669</v>
      </c>
      <c r="BQ26" s="6">
        <f t="shared" si="21"/>
        <v>-40.943363259114918</v>
      </c>
      <c r="BR26" s="6"/>
      <c r="BS26" s="6"/>
      <c r="BU26" s="6">
        <f t="shared" si="39"/>
        <v>-2.5933904895542028</v>
      </c>
      <c r="BV26" s="6">
        <f t="shared" si="40"/>
        <v>6.8</v>
      </c>
      <c r="BW26" s="6">
        <f t="shared" si="45"/>
        <v>-1.2619828531337391</v>
      </c>
      <c r="BX26" s="6">
        <f t="shared" si="41"/>
        <v>-3.3480139425292896</v>
      </c>
      <c r="BY26" s="6">
        <f t="shared" si="22"/>
        <v>-5.9524427944804819</v>
      </c>
    </row>
    <row r="27" spans="1:79" x14ac:dyDescent="0.25">
      <c r="A27">
        <v>7</v>
      </c>
      <c r="B27" s="8">
        <f t="shared" si="1"/>
        <v>0.51315811823070645</v>
      </c>
      <c r="F27" s="6">
        <f t="shared" si="2"/>
        <v>-3.8218120032168654</v>
      </c>
      <c r="G27">
        <f t="shared" si="0"/>
        <v>6.8</v>
      </c>
      <c r="H27">
        <f t="shared" si="3"/>
        <v>-0.89345639903494034</v>
      </c>
      <c r="I27">
        <f t="shared" si="4"/>
        <v>-5.4075924386421743</v>
      </c>
      <c r="J27">
        <f t="shared" si="5"/>
        <v>12.61771569016507</v>
      </c>
      <c r="O27" s="6">
        <f t="shared" si="42"/>
        <v>-1.8718120032168653</v>
      </c>
      <c r="P27">
        <f t="shared" si="43"/>
        <v>6.8</v>
      </c>
      <c r="Q27">
        <f t="shared" si="46"/>
        <v>-1.4784563990349404</v>
      </c>
      <c r="R27" s="10">
        <f t="shared" si="8"/>
        <v>-3.5485797871585798</v>
      </c>
      <c r="S27" s="6">
        <f t="shared" si="9"/>
        <v>-3.2731630352506471</v>
      </c>
      <c r="T27" s="6"/>
      <c r="U27" s="6"/>
      <c r="V27" s="6"/>
      <c r="X27" s="6">
        <f t="shared" si="23"/>
        <v>-3.7326777374090709</v>
      </c>
      <c r="Y27">
        <f t="shared" si="24"/>
        <v>6.8</v>
      </c>
      <c r="Z27">
        <f t="shared" si="32"/>
        <v>-0.92019667877727862</v>
      </c>
      <c r="AA27" s="4">
        <f t="shared" si="10"/>
        <v>-3.7985147410600844</v>
      </c>
      <c r="AB27" s="4">
        <f t="shared" si="11"/>
        <v>2.3252184970937053</v>
      </c>
      <c r="AC27" s="4"/>
      <c r="AD27" s="4"/>
      <c r="AE27" s="4"/>
      <c r="AG27" s="6">
        <f t="shared" si="47"/>
        <v>-1.3899901178605196</v>
      </c>
      <c r="AH27">
        <f t="shared" si="48"/>
        <v>6.8</v>
      </c>
      <c r="AI27">
        <f t="shared" si="49"/>
        <v>-1.623002964641844</v>
      </c>
      <c r="AJ27" s="4">
        <f t="shared" si="13"/>
        <v>-2.7663808258205571</v>
      </c>
      <c r="AK27" s="6">
        <f t="shared" si="14"/>
        <v>-11.576447377618612</v>
      </c>
      <c r="AL27" s="6"/>
      <c r="AM27" s="6"/>
      <c r="AO27" s="6">
        <f t="shared" si="15"/>
        <v>-1.0508418263673629</v>
      </c>
      <c r="AP27">
        <f t="shared" si="16"/>
        <v>2.8</v>
      </c>
      <c r="AQ27" s="6">
        <f t="shared" si="25"/>
        <v>-0.52474745208979101</v>
      </c>
      <c r="AR27" s="6">
        <f t="shared" si="17"/>
        <v>-2.6197415943141089</v>
      </c>
      <c r="AS27" s="6">
        <f t="shared" si="18"/>
        <v>-6.4443472388378549</v>
      </c>
      <c r="AT27" s="6"/>
      <c r="AU27" s="6"/>
      <c r="AW27">
        <f t="shared" si="33"/>
        <v>0.54731345123300157</v>
      </c>
      <c r="AX27" s="6">
        <f t="shared" si="34"/>
        <v>4</v>
      </c>
      <c r="AY27" s="6">
        <f t="shared" si="44"/>
        <v>-1.3641940353699005</v>
      </c>
      <c r="AZ27" s="6">
        <f t="shared" si="35"/>
        <v>-4.2595950421401874</v>
      </c>
      <c r="BA27" s="6">
        <f t="shared" si="36"/>
        <v>-10.879340564402305</v>
      </c>
      <c r="BB27" s="6"/>
      <c r="BC27" s="6"/>
      <c r="BE27" s="6">
        <f t="shared" si="26"/>
        <v>-4.1595822293708116</v>
      </c>
      <c r="BF27" s="6">
        <f t="shared" si="27"/>
        <v>1.92</v>
      </c>
      <c r="BG27" s="6">
        <f t="shared" si="37"/>
        <v>0.67187466881124347</v>
      </c>
      <c r="BH27" s="6">
        <f t="shared" si="28"/>
        <v>2.4872728523445171</v>
      </c>
      <c r="BI27" s="6">
        <f t="shared" si="20"/>
        <v>-38.493549482369666</v>
      </c>
      <c r="BJ27" s="6"/>
      <c r="BK27" s="6"/>
      <c r="BM27" s="6">
        <f t="shared" si="29"/>
        <v>-0.52542091318368145</v>
      </c>
      <c r="BN27" s="6">
        <f t="shared" si="30"/>
        <v>1.6</v>
      </c>
      <c r="BO27" s="6">
        <f t="shared" si="38"/>
        <v>-0.32237372604489556</v>
      </c>
      <c r="BP27" s="6">
        <f t="shared" si="31"/>
        <v>-0.50636813471338971</v>
      </c>
      <c r="BQ27" s="6">
        <f t="shared" si="21"/>
        <v>-40.557362971658407</v>
      </c>
      <c r="BR27" s="6"/>
      <c r="BS27" s="6"/>
      <c r="BU27" s="6">
        <f t="shared" si="39"/>
        <v>-2.6271045659184074</v>
      </c>
      <c r="BV27" s="6">
        <f t="shared" si="40"/>
        <v>6.8</v>
      </c>
      <c r="BW27" s="6">
        <f t="shared" si="45"/>
        <v>-1.2518686302244777</v>
      </c>
      <c r="BX27" s="6">
        <f t="shared" si="41"/>
        <v>-3.9904204930873348</v>
      </c>
      <c r="BY27" s="6">
        <f t="shared" si="22"/>
        <v>-4.4413837201222508</v>
      </c>
    </row>
    <row r="28" spans="1:79" x14ac:dyDescent="0.25">
      <c r="A28">
        <v>8</v>
      </c>
      <c r="B28" s="8">
        <f t="shared" si="1"/>
        <v>0.46650738020973315</v>
      </c>
      <c r="F28" s="6">
        <f t="shared" si="2"/>
        <v>-3.8461455592586846</v>
      </c>
      <c r="G28">
        <f t="shared" si="0"/>
        <v>6.8</v>
      </c>
      <c r="H28">
        <f t="shared" si="3"/>
        <v>-0.88615633222239454</v>
      </c>
      <c r="I28">
        <f t="shared" si="4"/>
        <v>-5.8209909076435098</v>
      </c>
      <c r="J28">
        <f t="shared" si="5"/>
        <v>13.582312117834853</v>
      </c>
      <c r="O28" s="6">
        <f t="shared" si="42"/>
        <v>-1.8961455592586847</v>
      </c>
      <c r="P28">
        <f t="shared" si="43"/>
        <v>6.8</v>
      </c>
      <c r="Q28">
        <f t="shared" si="46"/>
        <v>-1.4711563322223946</v>
      </c>
      <c r="R28" s="10">
        <f t="shared" si="8"/>
        <v>-4.2348850735826087</v>
      </c>
      <c r="S28" s="6">
        <f t="shared" si="9"/>
        <v>-1.6717840335945791</v>
      </c>
      <c r="T28" s="6"/>
      <c r="U28" s="6"/>
      <c r="V28" s="6"/>
      <c r="X28" s="6">
        <f t="shared" si="23"/>
        <v>-3.781202547995389</v>
      </c>
      <c r="Y28">
        <f t="shared" si="24"/>
        <v>6.8</v>
      </c>
      <c r="Z28">
        <f t="shared" si="32"/>
        <v>-0.90563923560138315</v>
      </c>
      <c r="AA28" s="4">
        <f t="shared" si="10"/>
        <v>-4.2210021282756305</v>
      </c>
      <c r="AB28" s="4">
        <f t="shared" si="11"/>
        <v>3.3110224005966473</v>
      </c>
      <c r="AC28" s="4"/>
      <c r="AD28" s="4"/>
      <c r="AE28" s="4"/>
      <c r="AG28" s="6">
        <f t="shared" si="47"/>
        <v>-1.4080599893927062</v>
      </c>
      <c r="AH28">
        <f t="shared" si="48"/>
        <v>6.8</v>
      </c>
      <c r="AI28">
        <f t="shared" si="49"/>
        <v>-1.6175820031821881</v>
      </c>
      <c r="AJ28" s="4">
        <f t="shared" si="13"/>
        <v>-3.520994768399492</v>
      </c>
      <c r="AK28" s="6">
        <f t="shared" si="14"/>
        <v>-9.8156815116010971</v>
      </c>
      <c r="AL28" s="6"/>
      <c r="AM28" s="6"/>
      <c r="AO28" s="6">
        <f t="shared" si="15"/>
        <v>-1.0645027701101386</v>
      </c>
      <c r="AP28">
        <f t="shared" si="16"/>
        <v>2.8</v>
      </c>
      <c r="AQ28" s="6">
        <f t="shared" si="25"/>
        <v>-0.52064916896695834</v>
      </c>
      <c r="AR28" s="6">
        <f t="shared" si="17"/>
        <v>-2.8626282741372595</v>
      </c>
      <c r="AS28" s="6">
        <f t="shared" si="18"/>
        <v>-5.8776116525838376</v>
      </c>
      <c r="AT28" s="6"/>
      <c r="AU28" s="6"/>
      <c r="AW28">
        <f t="shared" si="33"/>
        <v>0.55442852609903059</v>
      </c>
      <c r="AX28" s="6">
        <f t="shared" si="34"/>
        <v>4</v>
      </c>
      <c r="AY28" s="6">
        <f t="shared" si="44"/>
        <v>-1.3663285578297091</v>
      </c>
      <c r="AZ28" s="6">
        <f t="shared" si="35"/>
        <v>-4.8969973981590682</v>
      </c>
      <c r="BA28" s="6">
        <f t="shared" si="36"/>
        <v>-9.3920684003582515</v>
      </c>
      <c r="BB28" s="6"/>
      <c r="BC28" s="6"/>
      <c r="BE28" s="6">
        <f t="shared" si="26"/>
        <v>-4.2136567983526323</v>
      </c>
      <c r="BF28" s="6">
        <f t="shared" si="27"/>
        <v>1.92</v>
      </c>
      <c r="BG28" s="6">
        <f t="shared" si="37"/>
        <v>0.68809703950578971</v>
      </c>
      <c r="BH28" s="6">
        <f t="shared" si="28"/>
        <v>2.8082751995744362</v>
      </c>
      <c r="BI28" s="6">
        <f t="shared" si="20"/>
        <v>-39.242554959239477</v>
      </c>
      <c r="BJ28" s="6"/>
      <c r="BK28" s="6"/>
      <c r="BM28" s="6">
        <f t="shared" si="29"/>
        <v>-0.5322513850550693</v>
      </c>
      <c r="BN28" s="6">
        <f t="shared" si="30"/>
        <v>1.6</v>
      </c>
      <c r="BO28" s="6">
        <f t="shared" si="38"/>
        <v>-0.32032458448347928</v>
      </c>
      <c r="BP28" s="6">
        <f t="shared" si="31"/>
        <v>-0.48675088704147074</v>
      </c>
      <c r="BQ28" s="6">
        <f t="shared" si="21"/>
        <v>-40.208684145302037</v>
      </c>
      <c r="BR28" s="6"/>
      <c r="BS28" s="6"/>
      <c r="BU28" s="6">
        <f t="shared" si="39"/>
        <v>-2.6612569252753469</v>
      </c>
      <c r="BV28" s="6">
        <f t="shared" si="40"/>
        <v>6.8</v>
      </c>
      <c r="BW28" s="6">
        <f t="shared" si="45"/>
        <v>-1.2416229224173958</v>
      </c>
      <c r="BX28" s="6">
        <f t="shared" si="41"/>
        <v>-4.5696467498326268</v>
      </c>
      <c r="BY28" s="6">
        <f t="shared" si="22"/>
        <v>-3.0787031583324582</v>
      </c>
    </row>
    <row r="29" spans="1:79" x14ac:dyDescent="0.25">
      <c r="A29">
        <v>9</v>
      </c>
      <c r="B29" s="8">
        <f t="shared" si="1"/>
        <v>0.42409761837248466</v>
      </c>
      <c r="F29" s="6">
        <f t="shared" si="2"/>
        <v>-3.8707954515290472</v>
      </c>
      <c r="G29">
        <f t="shared" si="0"/>
        <v>6.8</v>
      </c>
      <c r="H29">
        <f t="shared" si="3"/>
        <v>-0.87876136454128573</v>
      </c>
      <c r="I29">
        <f t="shared" si="4"/>
        <v>-6.1936715094632238</v>
      </c>
      <c r="J29">
        <f t="shared" si="5"/>
        <v>14.451900188747519</v>
      </c>
      <c r="O29" s="6">
        <f t="shared" si="42"/>
        <v>-1.9207954515290473</v>
      </c>
      <c r="P29">
        <f t="shared" si="43"/>
        <v>6.8</v>
      </c>
      <c r="Q29">
        <f t="shared" si="46"/>
        <v>-1.4637613645412857</v>
      </c>
      <c r="R29" s="10">
        <f t="shared" si="8"/>
        <v>-4.8556627821502261</v>
      </c>
      <c r="S29" s="6">
        <f t="shared" si="9"/>
        <v>-0.22330271360347131</v>
      </c>
      <c r="T29" s="6"/>
      <c r="U29" s="6"/>
      <c r="V29" s="6"/>
      <c r="X29" s="6">
        <f t="shared" si="23"/>
        <v>-3.8303581811193288</v>
      </c>
      <c r="Y29">
        <f t="shared" si="24"/>
        <v>6.8</v>
      </c>
      <c r="Z29">
        <f t="shared" si="32"/>
        <v>-0.89089254566420129</v>
      </c>
      <c r="AA29" s="4">
        <f t="shared" si="10"/>
        <v>-4.5988275351176187</v>
      </c>
      <c r="AB29" s="4">
        <f t="shared" si="11"/>
        <v>4.1926150165612857</v>
      </c>
      <c r="AC29" s="4"/>
      <c r="AD29" s="4"/>
      <c r="AE29" s="4"/>
      <c r="AG29" s="6">
        <f t="shared" si="47"/>
        <v>-1.4263647692548114</v>
      </c>
      <c r="AH29">
        <f t="shared" si="48"/>
        <v>6.8</v>
      </c>
      <c r="AI29">
        <f t="shared" si="49"/>
        <v>-1.6120905692235565</v>
      </c>
      <c r="AJ29" s="4">
        <f t="shared" si="13"/>
        <v>-4.2046785394079453</v>
      </c>
      <c r="AK29" s="6">
        <f t="shared" si="14"/>
        <v>-8.2204193792480389</v>
      </c>
      <c r="AL29" s="6"/>
      <c r="AM29" s="6"/>
      <c r="AO29" s="6">
        <f t="shared" si="15"/>
        <v>-1.0783413061215705</v>
      </c>
      <c r="AP29">
        <f t="shared" si="16"/>
        <v>2.8</v>
      </c>
      <c r="AQ29" s="6">
        <f t="shared" si="25"/>
        <v>-0.51649760816352874</v>
      </c>
      <c r="AR29" s="6">
        <f t="shared" si="17"/>
        <v>-3.081673679654497</v>
      </c>
      <c r="AS29" s="6">
        <f t="shared" si="18"/>
        <v>-5.3665057063769508</v>
      </c>
      <c r="AT29" s="6"/>
      <c r="AU29" s="6"/>
      <c r="AW29">
        <f t="shared" si="33"/>
        <v>0.56163609693831795</v>
      </c>
      <c r="AX29" s="6">
        <f t="shared" si="34"/>
        <v>4</v>
      </c>
      <c r="AY29" s="6">
        <f t="shared" si="44"/>
        <v>-1.3684908290814952</v>
      </c>
      <c r="AZ29" s="6">
        <f t="shared" si="35"/>
        <v>-5.477371099537117</v>
      </c>
      <c r="BA29" s="6">
        <f t="shared" si="36"/>
        <v>-8.0378630971428038</v>
      </c>
      <c r="BB29" s="6"/>
      <c r="BC29" s="6"/>
      <c r="BE29" s="6">
        <f t="shared" si="26"/>
        <v>-4.2684343367312163</v>
      </c>
      <c r="BF29" s="6">
        <f t="shared" si="27"/>
        <v>1.92</v>
      </c>
      <c r="BG29" s="6">
        <f t="shared" si="37"/>
        <v>0.70453030101936487</v>
      </c>
      <c r="BH29" s="6">
        <f t="shared" si="28"/>
        <v>3.1070648223079984</v>
      </c>
      <c r="BI29" s="6">
        <f t="shared" si="20"/>
        <v>-39.939730745617787</v>
      </c>
      <c r="BJ29" s="6"/>
      <c r="BK29" s="6"/>
      <c r="BM29" s="6">
        <f t="shared" si="29"/>
        <v>-0.53917065306078527</v>
      </c>
      <c r="BN29" s="6">
        <f t="shared" si="30"/>
        <v>1.6</v>
      </c>
      <c r="BO29" s="6">
        <f t="shared" si="38"/>
        <v>-0.31824880408176442</v>
      </c>
      <c r="BP29" s="6">
        <f t="shared" si="31"/>
        <v>-0.46879000033054385</v>
      </c>
      <c r="BQ29" s="6">
        <f t="shared" si="21"/>
        <v>-39.893757505626446</v>
      </c>
      <c r="BR29" s="6"/>
      <c r="BS29" s="6"/>
      <c r="BU29" s="6">
        <f t="shared" si="39"/>
        <v>-2.695853265303926</v>
      </c>
      <c r="BV29" s="6">
        <f t="shared" si="40"/>
        <v>6.8</v>
      </c>
      <c r="BW29" s="6">
        <f t="shared" si="45"/>
        <v>-1.2312440204088222</v>
      </c>
      <c r="BX29" s="6">
        <f t="shared" si="41"/>
        <v>-5.0918144065233708</v>
      </c>
      <c r="BY29" s="6">
        <f t="shared" si="22"/>
        <v>-1.8500414016000204</v>
      </c>
    </row>
    <row r="30" spans="1:79" x14ac:dyDescent="0.25">
      <c r="A30">
        <v>10</v>
      </c>
      <c r="B30" s="8">
        <f t="shared" si="1"/>
        <v>0.38554328942953148</v>
      </c>
      <c r="F30" s="6">
        <f t="shared" si="2"/>
        <v>-3.8957657923989251</v>
      </c>
      <c r="G30">
        <f t="shared" si="0"/>
        <v>6.8</v>
      </c>
      <c r="H30">
        <f t="shared" si="3"/>
        <v>-0.87127026228032245</v>
      </c>
      <c r="I30">
        <f t="shared" si="4"/>
        <v>-6.5295839123649095</v>
      </c>
      <c r="J30">
        <f t="shared" si="5"/>
        <v>15.23569579551812</v>
      </c>
      <c r="O30" s="6">
        <f t="shared" si="42"/>
        <v>-1.9457657923989249</v>
      </c>
      <c r="P30">
        <f t="shared" si="43"/>
        <v>6.8</v>
      </c>
      <c r="Q30">
        <f t="shared" si="46"/>
        <v>-1.4562702622803225</v>
      </c>
      <c r="R30" s="10">
        <f t="shared" si="8"/>
        <v>-5.4171180093681883</v>
      </c>
      <c r="S30" s="6">
        <f t="shared" si="9"/>
        <v>1.0867594832384402</v>
      </c>
      <c r="T30" s="6"/>
      <c r="U30" s="6"/>
      <c r="V30" s="6"/>
      <c r="X30" s="6">
        <f t="shared" si="23"/>
        <v>-3.8801528374738798</v>
      </c>
      <c r="Y30">
        <f t="shared" si="24"/>
        <v>6.8</v>
      </c>
      <c r="Z30">
        <f t="shared" si="32"/>
        <v>-0.87595414875783595</v>
      </c>
      <c r="AA30" s="4">
        <f t="shared" si="10"/>
        <v>-4.93654577901916</v>
      </c>
      <c r="AB30" s="4">
        <f t="shared" si="11"/>
        <v>4.9806242523315483</v>
      </c>
      <c r="AC30" s="4"/>
      <c r="AD30" s="4"/>
      <c r="AE30" s="4"/>
      <c r="AG30" s="6">
        <f t="shared" si="47"/>
        <v>-1.444907511255124</v>
      </c>
      <c r="AH30">
        <f t="shared" si="48"/>
        <v>6.8</v>
      </c>
      <c r="AI30">
        <f t="shared" si="49"/>
        <v>-1.6065277466234626</v>
      </c>
      <c r="AJ30" s="4">
        <f t="shared" si="13"/>
        <v>-4.8240645314009676</v>
      </c>
      <c r="AK30" s="6">
        <f t="shared" si="14"/>
        <v>-6.7751853979309864</v>
      </c>
      <c r="AL30" s="6"/>
      <c r="AM30" s="6"/>
      <c r="AO30" s="6">
        <f t="shared" si="15"/>
        <v>-1.0923597431011509</v>
      </c>
      <c r="AP30">
        <f t="shared" si="16"/>
        <v>2.8</v>
      </c>
      <c r="AQ30" s="6">
        <f t="shared" si="25"/>
        <v>-0.51229207706965463</v>
      </c>
      <c r="AR30" s="6">
        <f t="shared" si="17"/>
        <v>-3.2791844521966187</v>
      </c>
      <c r="AS30" s="6">
        <f t="shared" si="18"/>
        <v>-4.9056472371120003</v>
      </c>
      <c r="AT30" s="6"/>
      <c r="AU30" s="6"/>
      <c r="AW30">
        <f t="shared" si="33"/>
        <v>0.56893736619851609</v>
      </c>
      <c r="AX30" s="6">
        <f t="shared" si="34"/>
        <v>4</v>
      </c>
      <c r="AY30" s="6">
        <f t="shared" si="44"/>
        <v>-1.3706812098595547</v>
      </c>
      <c r="AZ30" s="6">
        <f t="shared" si="35"/>
        <v>-6.0058280419456196</v>
      </c>
      <c r="BA30" s="6">
        <f t="shared" si="36"/>
        <v>-6.8047968981896307</v>
      </c>
      <c r="BB30" s="6"/>
      <c r="BC30" s="6"/>
      <c r="BE30" s="6">
        <f t="shared" si="26"/>
        <v>-4.3239239831087222</v>
      </c>
      <c r="BF30" s="6">
        <f t="shared" si="27"/>
        <v>1.92</v>
      </c>
      <c r="BG30" s="6">
        <f t="shared" si="37"/>
        <v>0.72117719493261667</v>
      </c>
      <c r="BH30" s="6">
        <f t="shared" si="28"/>
        <v>3.3851098503038819</v>
      </c>
      <c r="BI30" s="6">
        <f t="shared" si="20"/>
        <v>-40.588502477608181</v>
      </c>
      <c r="BJ30" s="6"/>
      <c r="BK30" s="6"/>
      <c r="BM30" s="6">
        <f t="shared" si="29"/>
        <v>-0.54617987155057546</v>
      </c>
      <c r="BN30" s="6">
        <f t="shared" si="30"/>
        <v>1.6</v>
      </c>
      <c r="BO30" s="6">
        <f t="shared" si="38"/>
        <v>-0.31614603853482737</v>
      </c>
      <c r="BP30" s="6">
        <f t="shared" si="31"/>
        <v>-0.45232558608228046</v>
      </c>
      <c r="BQ30" s="6">
        <f t="shared" si="21"/>
        <v>-39.609352210473837</v>
      </c>
      <c r="BR30" s="6"/>
      <c r="BS30" s="6"/>
      <c r="BU30" s="6">
        <f t="shared" si="39"/>
        <v>-2.7308993577528771</v>
      </c>
      <c r="BV30" s="6">
        <f t="shared" si="40"/>
        <v>6.8</v>
      </c>
      <c r="BW30" s="6">
        <f t="shared" si="45"/>
        <v>-1.2207301926741367</v>
      </c>
      <c r="BX30" s="6">
        <f t="shared" si="41"/>
        <v>-5.5624587405129029</v>
      </c>
      <c r="BY30" s="6">
        <f t="shared" si="22"/>
        <v>-0.74241303892268395</v>
      </c>
    </row>
    <row r="31" spans="1:79" x14ac:dyDescent="0.25">
      <c r="A31">
        <v>11</v>
      </c>
      <c r="B31" s="8">
        <f t="shared" si="1"/>
        <v>0.3504938994813922</v>
      </c>
      <c r="F31" s="6">
        <f t="shared" si="2"/>
        <v>-3.9210607477001105</v>
      </c>
      <c r="G31">
        <f t="shared" si="0"/>
        <v>6.8</v>
      </c>
      <c r="H31">
        <f t="shared" si="3"/>
        <v>-0.86368177568996674</v>
      </c>
      <c r="I31">
        <f t="shared" si="4"/>
        <v>-6.8322991058374987</v>
      </c>
      <c r="J31">
        <f t="shared" si="5"/>
        <v>15.942031246954162</v>
      </c>
      <c r="O31" s="6">
        <f t="shared" si="42"/>
        <v>-1.9710607477001107</v>
      </c>
      <c r="P31">
        <f t="shared" si="43"/>
        <v>6.8</v>
      </c>
      <c r="Q31">
        <f t="shared" si="46"/>
        <v>-1.4486817756899668</v>
      </c>
      <c r="R31" s="10">
        <f t="shared" si="8"/>
        <v>-5.9248721340373924</v>
      </c>
      <c r="S31" s="6">
        <f t="shared" si="9"/>
        <v>2.2715191074665828</v>
      </c>
      <c r="T31" s="6"/>
      <c r="U31" s="6"/>
      <c r="V31" s="6"/>
      <c r="X31" s="6">
        <f t="shared" si="23"/>
        <v>-3.93059482436104</v>
      </c>
      <c r="Y31">
        <f t="shared" si="24"/>
        <v>6.8</v>
      </c>
      <c r="Z31">
        <f t="shared" si="32"/>
        <v>-0.86082155269168792</v>
      </c>
      <c r="AA31" s="4">
        <f t="shared" si="10"/>
        <v>-5.2382584817796962</v>
      </c>
      <c r="AB31" s="4">
        <f t="shared" si="11"/>
        <v>5.6846205587728003</v>
      </c>
      <c r="AC31" s="4"/>
      <c r="AD31" s="4"/>
      <c r="AE31" s="4"/>
      <c r="AG31" s="6">
        <f t="shared" si="47"/>
        <v>-1.4636913089014405</v>
      </c>
      <c r="AH31">
        <f t="shared" si="48"/>
        <v>6.8</v>
      </c>
      <c r="AI31">
        <f t="shared" si="49"/>
        <v>-1.6008926073295677</v>
      </c>
      <c r="AJ31" s="4">
        <f t="shared" si="13"/>
        <v>-5.3851676239948407</v>
      </c>
      <c r="AK31" s="6">
        <f t="shared" si="14"/>
        <v>-5.4659448485452815</v>
      </c>
      <c r="AL31" s="6"/>
      <c r="AM31" s="6"/>
      <c r="AO31" s="6">
        <f t="shared" si="15"/>
        <v>-1.1065604197614658</v>
      </c>
      <c r="AP31">
        <f t="shared" si="16"/>
        <v>2.8</v>
      </c>
      <c r="AQ31" s="6">
        <f t="shared" si="25"/>
        <v>-0.50803187407156014</v>
      </c>
      <c r="AR31" s="6">
        <f t="shared" si="17"/>
        <v>-3.4572465248007993</v>
      </c>
      <c r="AS31" s="6">
        <f t="shared" si="18"/>
        <v>-4.4901690677022454</v>
      </c>
      <c r="AT31" s="6"/>
      <c r="AU31" s="6"/>
      <c r="AW31">
        <f t="shared" si="33"/>
        <v>0.57633355195909675</v>
      </c>
      <c r="AX31" s="6">
        <f t="shared" si="34"/>
        <v>4</v>
      </c>
      <c r="AY31" s="6">
        <f t="shared" si="44"/>
        <v>-1.372900065587729</v>
      </c>
      <c r="AZ31" s="6">
        <f t="shared" si="35"/>
        <v>-6.4870211395317217</v>
      </c>
      <c r="BA31" s="6">
        <f t="shared" si="36"/>
        <v>-5.6820130038220586</v>
      </c>
      <c r="BB31" s="6"/>
      <c r="BC31" s="6"/>
      <c r="BE31" s="6">
        <f t="shared" si="26"/>
        <v>-4.3801349948891355</v>
      </c>
      <c r="BF31" s="6">
        <f t="shared" si="27"/>
        <v>1.92</v>
      </c>
      <c r="BG31" s="6">
        <f t="shared" si="37"/>
        <v>0.73804049846674069</v>
      </c>
      <c r="BH31" s="6">
        <f t="shared" si="28"/>
        <v>3.6437885425866803</v>
      </c>
      <c r="BI31" s="6">
        <f t="shared" si="20"/>
        <v>-41.192086092934709</v>
      </c>
      <c r="BJ31" s="6"/>
      <c r="BK31" s="6"/>
      <c r="BM31" s="6">
        <f t="shared" si="29"/>
        <v>-0.5532802098807329</v>
      </c>
      <c r="BN31" s="6">
        <f t="shared" si="30"/>
        <v>1.6</v>
      </c>
      <c r="BO31" s="6">
        <f t="shared" si="38"/>
        <v>-0.31401593703578018</v>
      </c>
      <c r="BP31" s="6">
        <f t="shared" si="31"/>
        <v>-0.43721277583289869</v>
      </c>
      <c r="BQ31" s="6">
        <f t="shared" si="21"/>
        <v>-39.352543979841563</v>
      </c>
      <c r="BR31" s="6"/>
      <c r="BS31" s="6"/>
      <c r="BU31" s="6">
        <f t="shared" si="39"/>
        <v>-2.7664010494036644</v>
      </c>
      <c r="BV31" s="6">
        <f t="shared" si="40"/>
        <v>6.8</v>
      </c>
      <c r="BW31" s="6">
        <f t="shared" si="45"/>
        <v>-1.2100796851789006</v>
      </c>
      <c r="BX31" s="6">
        <f t="shared" si="41"/>
        <v>-5.9865842880544715</v>
      </c>
      <c r="BY31" s="6">
        <f t="shared" si="22"/>
        <v>0.25592342711571814</v>
      </c>
    </row>
    <row r="32" spans="1:79" x14ac:dyDescent="0.25">
      <c r="A32">
        <v>12</v>
      </c>
      <c r="B32" s="8">
        <f t="shared" si="1"/>
        <v>0.31863081771035656</v>
      </c>
      <c r="F32" s="6">
        <f t="shared" si="2"/>
        <v>-3.9466845374202126</v>
      </c>
      <c r="G32">
        <f t="shared" si="0"/>
        <v>6.8</v>
      </c>
      <c r="H32">
        <f t="shared" si="3"/>
        <v>-0.85599463877393611</v>
      </c>
      <c r="I32">
        <f t="shared" si="4"/>
        <v>-7.1050453775457196</v>
      </c>
      <c r="J32">
        <f t="shared" si="5"/>
        <v>16.578439214273345</v>
      </c>
      <c r="O32" s="6">
        <f t="shared" si="42"/>
        <v>-1.9966845374202125</v>
      </c>
      <c r="P32">
        <f t="shared" si="43"/>
        <v>6.8</v>
      </c>
      <c r="Q32">
        <f t="shared" si="46"/>
        <v>-1.4409946387739361</v>
      </c>
      <c r="R32" s="10">
        <f t="shared" si="8"/>
        <v>-6.3840174341061715</v>
      </c>
      <c r="S32" s="6">
        <f t="shared" si="9"/>
        <v>3.3428581409604012</v>
      </c>
      <c r="T32" s="6"/>
      <c r="U32" s="6"/>
      <c r="V32" s="6"/>
      <c r="X32" s="6">
        <f t="shared" si="23"/>
        <v>-3.981692557077734</v>
      </c>
      <c r="Y32">
        <f t="shared" si="24"/>
        <v>6.8</v>
      </c>
      <c r="Z32">
        <f t="shared" si="32"/>
        <v>-0.84549223287667974</v>
      </c>
      <c r="AA32" s="4">
        <f t="shared" si="10"/>
        <v>-5.5076583633089475</v>
      </c>
      <c r="AB32" s="4">
        <f t="shared" si="11"/>
        <v>6.3132202823410539</v>
      </c>
      <c r="AC32" s="4"/>
      <c r="AD32" s="4"/>
      <c r="AE32" s="4"/>
      <c r="AG32" s="6">
        <f t="shared" si="47"/>
        <v>-1.4827192959171591</v>
      </c>
      <c r="AH32">
        <f t="shared" si="48"/>
        <v>6.8</v>
      </c>
      <c r="AI32">
        <f t="shared" si="49"/>
        <v>-1.595184211224852</v>
      </c>
      <c r="AJ32" s="4">
        <f t="shared" si="13"/>
        <v>-5.8934424736160658</v>
      </c>
      <c r="AK32" s="6">
        <f t="shared" si="14"/>
        <v>-4.2799701994290906</v>
      </c>
      <c r="AL32" s="6"/>
      <c r="AM32" s="6"/>
      <c r="AO32" s="6">
        <f t="shared" si="15"/>
        <v>-1.1209457052183649</v>
      </c>
      <c r="AP32">
        <f t="shared" si="16"/>
        <v>2.8</v>
      </c>
      <c r="AQ32" s="6">
        <f t="shared" si="25"/>
        <v>-0.50371628843449046</v>
      </c>
      <c r="AR32" s="6">
        <f t="shared" si="17"/>
        <v>-3.6177460576787066</v>
      </c>
      <c r="AS32" s="6">
        <f t="shared" si="18"/>
        <v>-4.1156701576537946</v>
      </c>
      <c r="AT32" s="6"/>
      <c r="AU32" s="6"/>
      <c r="AW32">
        <f t="shared" si="33"/>
        <v>0.58382588813456504</v>
      </c>
      <c r="AX32" s="6">
        <f t="shared" si="34"/>
        <v>4</v>
      </c>
      <c r="AY32" s="6">
        <f t="shared" si="44"/>
        <v>-1.3751477664403695</v>
      </c>
      <c r="AZ32" s="6">
        <f t="shared" si="35"/>
        <v>-6.9251855968251874</v>
      </c>
      <c r="BA32" s="6">
        <f t="shared" si="36"/>
        <v>-4.6596292701373061</v>
      </c>
      <c r="BB32" s="6"/>
      <c r="BC32" s="6"/>
      <c r="BE32" s="6">
        <f t="shared" si="26"/>
        <v>-4.437076749822694</v>
      </c>
      <c r="BF32" s="6">
        <f t="shared" si="27"/>
        <v>1.92</v>
      </c>
      <c r="BG32" s="6">
        <f t="shared" si="37"/>
        <v>0.75512302494680816</v>
      </c>
      <c r="BH32" s="6">
        <f t="shared" si="28"/>
        <v>3.8843940094973997</v>
      </c>
      <c r="BI32" s="6">
        <f t="shared" si="20"/>
        <v>-41.753498849059724</v>
      </c>
      <c r="BJ32" s="6"/>
      <c r="BK32" s="6"/>
      <c r="BM32" s="6">
        <f t="shared" si="29"/>
        <v>-0.56047285260918245</v>
      </c>
      <c r="BN32" s="6">
        <f t="shared" si="30"/>
        <v>1.6</v>
      </c>
      <c r="BO32" s="6">
        <f t="shared" si="38"/>
        <v>-0.31185814421724528</v>
      </c>
      <c r="BP32" s="6">
        <f t="shared" si="31"/>
        <v>-0.42332031408751286</v>
      </c>
      <c r="BQ32" s="6">
        <f t="shared" si="21"/>
        <v>-39.120686210337887</v>
      </c>
      <c r="BR32" s="6"/>
      <c r="BS32" s="6"/>
      <c r="BU32" s="6">
        <f t="shared" si="39"/>
        <v>-2.802364263045912</v>
      </c>
      <c r="BV32" s="6">
        <f t="shared" si="40"/>
        <v>6.8</v>
      </c>
      <c r="BW32" s="6">
        <f t="shared" si="45"/>
        <v>-1.1992907210862263</v>
      </c>
      <c r="BX32" s="6">
        <f t="shared" si="41"/>
        <v>-6.3687152711866188</v>
      </c>
      <c r="BY32" s="6">
        <f t="shared" si="22"/>
        <v>1.1555836794766208</v>
      </c>
    </row>
    <row r="33" spans="1:77" x14ac:dyDescent="0.25">
      <c r="A33">
        <v>13</v>
      </c>
      <c r="B33" s="8">
        <f t="shared" si="1"/>
        <v>0.28966437973668779</v>
      </c>
      <c r="F33" s="6">
        <f t="shared" si="2"/>
        <v>-3.9726414364066747</v>
      </c>
      <c r="G33">
        <f t="shared" si="0"/>
        <v>6.8</v>
      </c>
      <c r="H33">
        <f t="shared" si="3"/>
        <v>-0.84820756907799755</v>
      </c>
      <c r="I33">
        <f t="shared" si="4"/>
        <v>-7.3507408969306613</v>
      </c>
      <c r="J33">
        <f t="shared" si="5"/>
        <v>17.151728759504877</v>
      </c>
      <c r="O33" s="6">
        <f t="shared" si="42"/>
        <v>-2.0226414364066749</v>
      </c>
      <c r="P33">
        <f t="shared" si="43"/>
        <v>6.8</v>
      </c>
      <c r="Q33">
        <f t="shared" si="46"/>
        <v>-1.4332075690779973</v>
      </c>
      <c r="R33" s="10">
        <f t="shared" si="8"/>
        <v>-6.799166615637076</v>
      </c>
      <c r="S33" s="6">
        <f t="shared" si="9"/>
        <v>4.3115395645325112</v>
      </c>
      <c r="T33" s="6"/>
      <c r="U33" s="6"/>
      <c r="V33" s="6"/>
      <c r="X33" s="6">
        <f t="shared" si="23"/>
        <v>-4.0334545603197434</v>
      </c>
      <c r="Y33">
        <f t="shared" si="24"/>
        <v>6.8</v>
      </c>
      <c r="Z33">
        <f t="shared" si="32"/>
        <v>-0.82996363190407696</v>
      </c>
      <c r="AA33" s="4">
        <f t="shared" si="10"/>
        <v>-5.7480692639484507</v>
      </c>
      <c r="AB33" s="4">
        <f t="shared" si="11"/>
        <v>6.8741790504998947</v>
      </c>
      <c r="AC33" s="4"/>
      <c r="AD33" s="4"/>
      <c r="AE33" s="4"/>
      <c r="AG33" s="6">
        <f t="shared" si="47"/>
        <v>-1.5019946467640823</v>
      </c>
      <c r="AH33">
        <f t="shared" si="48"/>
        <v>6.8</v>
      </c>
      <c r="AI33">
        <f t="shared" si="49"/>
        <v>-1.5894016059707752</v>
      </c>
      <c r="AJ33" s="4">
        <f t="shared" si="13"/>
        <v>-6.3538355039620855</v>
      </c>
      <c r="AK33" s="6">
        <f t="shared" si="14"/>
        <v>-3.2057197952883771</v>
      </c>
      <c r="AL33" s="6"/>
      <c r="AM33" s="6"/>
      <c r="AO33" s="6">
        <f t="shared" si="15"/>
        <v>-1.1355179993862035</v>
      </c>
      <c r="AP33">
        <f t="shared" si="16"/>
        <v>2.8</v>
      </c>
      <c r="AQ33" s="6">
        <f t="shared" si="25"/>
        <v>-0.4993446001841389</v>
      </c>
      <c r="AR33" s="6">
        <f t="shared" si="17"/>
        <v>-3.7623884015659095</v>
      </c>
      <c r="AS33" s="6">
        <f t="shared" si="18"/>
        <v>-3.7781713552503211</v>
      </c>
      <c r="AT33" s="6"/>
      <c r="AU33" s="6"/>
      <c r="AW33">
        <f t="shared" si="33"/>
        <v>0.59141562468031428</v>
      </c>
      <c r="AX33" s="6">
        <f t="shared" si="34"/>
        <v>4</v>
      </c>
      <c r="AY33" s="6">
        <f t="shared" si="44"/>
        <v>-1.3774246874040943</v>
      </c>
      <c r="AZ33" s="6">
        <f t="shared" si="35"/>
        <v>-7.3241764645360954</v>
      </c>
      <c r="BA33" s="6">
        <f t="shared" si="36"/>
        <v>-3.728650578811854</v>
      </c>
      <c r="BB33" s="6"/>
      <c r="BC33" s="6"/>
      <c r="BE33" s="6">
        <f t="shared" si="26"/>
        <v>-4.4947587475703887</v>
      </c>
      <c r="BF33" s="6">
        <f t="shared" si="27"/>
        <v>1.92</v>
      </c>
      <c r="BG33" s="6">
        <f t="shared" si="37"/>
        <v>0.77242762427111666</v>
      </c>
      <c r="BH33" s="6">
        <f t="shared" si="28"/>
        <v>4.1081387781733758</v>
      </c>
      <c r="BI33" s="6">
        <f t="shared" si="20"/>
        <v>-42.275569975970335</v>
      </c>
      <c r="BJ33" s="6"/>
      <c r="BK33" s="6"/>
      <c r="BM33" s="6">
        <f t="shared" si="29"/>
        <v>-0.56775899969310173</v>
      </c>
      <c r="BN33" s="6">
        <f t="shared" si="30"/>
        <v>1.6</v>
      </c>
      <c r="BO33" s="6">
        <f t="shared" si="38"/>
        <v>-0.30967230009206953</v>
      </c>
      <c r="BP33" s="6">
        <f t="shared" si="31"/>
        <v>-0.41052928241782832</v>
      </c>
      <c r="BQ33" s="6">
        <f t="shared" si="21"/>
        <v>-38.911383795973016</v>
      </c>
      <c r="BR33" s="6"/>
      <c r="BS33" s="6"/>
      <c r="BU33" s="6">
        <f t="shared" si="39"/>
        <v>-2.8387949984655085</v>
      </c>
      <c r="BV33" s="6">
        <f t="shared" si="40"/>
        <v>6.8</v>
      </c>
      <c r="BW33" s="6">
        <f t="shared" si="45"/>
        <v>-1.1883615004603474</v>
      </c>
      <c r="BX33" s="6">
        <f t="shared" si="41"/>
        <v>-6.7129412681204252</v>
      </c>
      <c r="BY33" s="6">
        <f t="shared" si="22"/>
        <v>1.9661645527872367</v>
      </c>
    </row>
    <row r="34" spans="1:77" x14ac:dyDescent="0.25">
      <c r="A34">
        <v>14</v>
      </c>
      <c r="B34" s="8">
        <f t="shared" si="1"/>
        <v>0.26333125430607973</v>
      </c>
      <c r="F34" s="6">
        <f t="shared" si="2"/>
        <v>-3.9989357750799615</v>
      </c>
      <c r="G34">
        <f t="shared" si="0"/>
        <v>6.8</v>
      </c>
      <c r="H34">
        <f t="shared" si="3"/>
        <v>-0.84031926747601149</v>
      </c>
      <c r="I34">
        <f t="shared" si="4"/>
        <v>-7.5720232236526854</v>
      </c>
      <c r="J34">
        <f t="shared" si="5"/>
        <v>17.668054188522934</v>
      </c>
      <c r="O34" s="6">
        <f t="shared" si="42"/>
        <v>-2.0489357750799617</v>
      </c>
      <c r="P34">
        <f t="shared" si="43"/>
        <v>6.8</v>
      </c>
      <c r="Q34">
        <f t="shared" si="46"/>
        <v>-1.4253192674760113</v>
      </c>
      <c r="R34" s="10">
        <f t="shared" si="8"/>
        <v>-7.1744977261281573</v>
      </c>
      <c r="S34" s="6">
        <f t="shared" si="9"/>
        <v>5.1873121556783666</v>
      </c>
      <c r="T34" s="6"/>
      <c r="U34" s="6"/>
      <c r="V34" s="6"/>
      <c r="X34" s="6">
        <f t="shared" si="23"/>
        <v>-4.0858894696039005</v>
      </c>
      <c r="Y34">
        <f t="shared" si="24"/>
        <v>6.8</v>
      </c>
      <c r="Z34">
        <f t="shared" si="32"/>
        <v>-0.81423315911882976</v>
      </c>
      <c r="AA34" s="4">
        <f t="shared" si="10"/>
        <v>-5.9624823030368139</v>
      </c>
      <c r="AB34" s="4">
        <f t="shared" si="11"/>
        <v>7.3744761417060758</v>
      </c>
      <c r="AC34" s="4"/>
      <c r="AD34" s="4"/>
      <c r="AE34" s="4"/>
      <c r="AG34" s="6">
        <f t="shared" si="47"/>
        <v>-1.5215205771720153</v>
      </c>
      <c r="AH34">
        <f t="shared" si="48"/>
        <v>6.8</v>
      </c>
      <c r="AI34">
        <f t="shared" si="49"/>
        <v>-1.5835438268483955</v>
      </c>
      <c r="AJ34" s="4">
        <f t="shared" si="13"/>
        <v>-6.7708320861347229</v>
      </c>
      <c r="AK34" s="6">
        <f t="shared" si="14"/>
        <v>-2.2327277702188897</v>
      </c>
      <c r="AL34" s="6"/>
      <c r="AM34" s="6"/>
      <c r="AO34" s="6">
        <f t="shared" si="15"/>
        <v>-1.1502797333782242</v>
      </c>
      <c r="AP34">
        <f t="shared" si="16"/>
        <v>2.8</v>
      </c>
      <c r="AQ34" s="6">
        <f t="shared" si="25"/>
        <v>-0.49491607998653264</v>
      </c>
      <c r="AR34" s="6">
        <f t="shared" si="17"/>
        <v>-3.892715273685011</v>
      </c>
      <c r="AS34" s="6">
        <f t="shared" si="18"/>
        <v>-3.4740753203057504</v>
      </c>
      <c r="AT34" s="6"/>
      <c r="AU34" s="6"/>
      <c r="AW34">
        <f t="shared" si="33"/>
        <v>0.59910402780115846</v>
      </c>
      <c r="AX34" s="6">
        <f t="shared" si="34"/>
        <v>4</v>
      </c>
      <c r="AY34" s="6">
        <f t="shared" si="44"/>
        <v>-1.3797312083403475</v>
      </c>
      <c r="AZ34" s="6">
        <f t="shared" si="35"/>
        <v>-7.6875028142336017</v>
      </c>
      <c r="BA34" s="6">
        <f t="shared" si="36"/>
        <v>-2.8808890961843385</v>
      </c>
      <c r="BB34" s="6"/>
      <c r="BC34" s="6"/>
      <c r="BE34" s="6">
        <f t="shared" si="26"/>
        <v>-4.5531906112888043</v>
      </c>
      <c r="BF34" s="6">
        <f t="shared" si="27"/>
        <v>1.92</v>
      </c>
      <c r="BG34" s="6">
        <f t="shared" si="37"/>
        <v>0.78995718338664134</v>
      </c>
      <c r="BH34" s="6">
        <f t="shared" si="28"/>
        <v>4.3161591941226778</v>
      </c>
      <c r="BI34" s="6">
        <f t="shared" si="20"/>
        <v>-42.760950946518705</v>
      </c>
      <c r="BJ34" s="6"/>
      <c r="BK34" s="6"/>
      <c r="BM34" s="6">
        <f t="shared" si="29"/>
        <v>-0.5751398666891121</v>
      </c>
      <c r="BN34" s="6">
        <f t="shared" si="30"/>
        <v>1.6</v>
      </c>
      <c r="BO34" s="6">
        <f t="shared" si="38"/>
        <v>-0.30745803999326637</v>
      </c>
      <c r="BP34" s="6">
        <f t="shared" si="31"/>
        <v>-0.3987319425417768</v>
      </c>
      <c r="BQ34" s="6">
        <f t="shared" si="21"/>
        <v>-38.722469402897879</v>
      </c>
      <c r="BR34" s="6"/>
      <c r="BS34" s="6"/>
      <c r="BU34" s="6">
        <f t="shared" si="39"/>
        <v>-2.8756993334455605</v>
      </c>
      <c r="BV34" s="6">
        <f t="shared" si="40"/>
        <v>6.8</v>
      </c>
      <c r="BW34" s="6">
        <f t="shared" si="45"/>
        <v>-1.1772901999663317</v>
      </c>
      <c r="BX34" s="6">
        <f t="shared" si="41"/>
        <v>-7.0229585731598148</v>
      </c>
      <c r="BY34" s="6">
        <f t="shared" si="22"/>
        <v>2.6963409099195523</v>
      </c>
    </row>
    <row r="35" spans="1:77" x14ac:dyDescent="0.25">
      <c r="A35">
        <v>15</v>
      </c>
      <c r="B35" s="8">
        <f t="shared" si="1"/>
        <v>0.23939204936916339</v>
      </c>
      <c r="F35" s="6">
        <f t="shared" si="2"/>
        <v>-4.0255719401560013</v>
      </c>
      <c r="G35">
        <f t="shared" si="0"/>
        <v>6.8</v>
      </c>
      <c r="H35">
        <f t="shared" si="3"/>
        <v>-0.83232841795319956</v>
      </c>
      <c r="I35">
        <f t="shared" si="4"/>
        <v>-7.7712760293746959</v>
      </c>
      <c r="J35">
        <f t="shared" si="5"/>
        <v>18.132977401874289</v>
      </c>
      <c r="O35" s="6">
        <f t="shared" si="42"/>
        <v>-2.0755719401560011</v>
      </c>
      <c r="P35">
        <f t="shared" si="43"/>
        <v>6.8</v>
      </c>
      <c r="Q35">
        <f t="shared" si="46"/>
        <v>-1.4173284179531995</v>
      </c>
      <c r="R35" s="10">
        <f t="shared" si="8"/>
        <v>-7.5137948807311279</v>
      </c>
      <c r="S35" s="6">
        <f t="shared" si="9"/>
        <v>5.9790055164186313</v>
      </c>
      <c r="T35" s="6"/>
      <c r="U35" s="6"/>
      <c r="V35" s="6"/>
      <c r="X35" s="6">
        <f t="shared" si="23"/>
        <v>-4.1390060327087506</v>
      </c>
      <c r="Y35">
        <f t="shared" si="24"/>
        <v>6.8</v>
      </c>
      <c r="Z35">
        <f t="shared" si="32"/>
        <v>-0.7982981901873748</v>
      </c>
      <c r="AA35" s="4">
        <f t="shared" si="10"/>
        <v>-6.1535885427934636</v>
      </c>
      <c r="AB35" s="4">
        <f t="shared" si="11"/>
        <v>7.8203907011382583</v>
      </c>
      <c r="AC35" s="4"/>
      <c r="AD35" s="4"/>
      <c r="AE35" s="4"/>
      <c r="AG35" s="6">
        <f t="shared" si="47"/>
        <v>-1.5413003446752516</v>
      </c>
      <c r="AH35">
        <f t="shared" si="48"/>
        <v>6.8</v>
      </c>
      <c r="AI35">
        <f t="shared" si="49"/>
        <v>-1.5776098965974243</v>
      </c>
      <c r="AJ35" s="4">
        <f t="shared" si="13"/>
        <v>-7.1484993523862546</v>
      </c>
      <c r="AK35" s="6">
        <f t="shared" si="14"/>
        <v>-1.3515041489653163</v>
      </c>
      <c r="AL35" s="6"/>
      <c r="AM35" s="6"/>
      <c r="AO35" s="6">
        <f t="shared" si="15"/>
        <v>-1.1652333699121409</v>
      </c>
      <c r="AP35">
        <f t="shared" si="16"/>
        <v>2.8</v>
      </c>
      <c r="AQ35" s="6">
        <f t="shared" si="25"/>
        <v>-0.49042998902635765</v>
      </c>
      <c r="AR35" s="6">
        <f t="shared" si="17"/>
        <v>-4.0101203138301269</v>
      </c>
      <c r="AS35" s="6">
        <f t="shared" si="18"/>
        <v>-3.2001302266338127</v>
      </c>
      <c r="AT35" s="6"/>
      <c r="AU35" s="6"/>
      <c r="AW35">
        <f t="shared" si="33"/>
        <v>0.60689238016257341</v>
      </c>
      <c r="AX35" s="6">
        <f t="shared" si="34"/>
        <v>4</v>
      </c>
      <c r="AY35" s="6">
        <f t="shared" si="44"/>
        <v>-1.382067714048772</v>
      </c>
      <c r="AZ35" s="6">
        <f t="shared" si="35"/>
        <v>-8.0183588366666925</v>
      </c>
      <c r="BA35" s="6">
        <f t="shared" si="36"/>
        <v>-2.1088917105071276</v>
      </c>
      <c r="BB35" s="6"/>
      <c r="BC35" s="6"/>
      <c r="BE35" s="6">
        <f t="shared" si="26"/>
        <v>-4.6123820892355578</v>
      </c>
      <c r="BF35" s="6">
        <f t="shared" si="27"/>
        <v>1.92</v>
      </c>
      <c r="BG35" s="6">
        <f t="shared" si="37"/>
        <v>0.8077146267706673</v>
      </c>
      <c r="BH35" s="6">
        <f t="shared" si="28"/>
        <v>4.5095196539307567</v>
      </c>
      <c r="BI35" s="6">
        <f t="shared" si="20"/>
        <v>-43.212125352737559</v>
      </c>
      <c r="BJ35" s="6"/>
      <c r="BK35" s="6"/>
      <c r="BM35" s="6">
        <f t="shared" si="29"/>
        <v>-0.58261668495607044</v>
      </c>
      <c r="BN35" s="6">
        <f t="shared" si="30"/>
        <v>1.6</v>
      </c>
      <c r="BO35" s="6">
        <f t="shared" si="38"/>
        <v>-0.30521499451317891</v>
      </c>
      <c r="BP35" s="6">
        <f t="shared" si="31"/>
        <v>-0.38783068733144499</v>
      </c>
      <c r="BQ35" s="6">
        <f t="shared" si="21"/>
        <v>-38.551981969150226</v>
      </c>
      <c r="BR35" s="6"/>
      <c r="BS35" s="6"/>
      <c r="BU35" s="6">
        <f t="shared" si="39"/>
        <v>-2.9130834247803521</v>
      </c>
      <c r="BV35" s="6">
        <f t="shared" si="40"/>
        <v>6.8</v>
      </c>
      <c r="BW35" s="6">
        <f t="shared" si="45"/>
        <v>-1.1660749725658943</v>
      </c>
      <c r="BX35" s="6">
        <f t="shared" si="41"/>
        <v>-7.3021076505604547</v>
      </c>
      <c r="BY35" s="6">
        <f t="shared" si="22"/>
        <v>3.3539533751546209</v>
      </c>
    </row>
    <row r="36" spans="1:77" x14ac:dyDescent="0.25">
      <c r="A36">
        <v>16</v>
      </c>
      <c r="B36" s="8">
        <f t="shared" si="1"/>
        <v>0.21762913579014853</v>
      </c>
      <c r="F36" s="6">
        <f t="shared" si="2"/>
        <v>-4.0525543753780289</v>
      </c>
      <c r="G36">
        <f t="shared" si="0"/>
        <v>6.8</v>
      </c>
      <c r="H36">
        <f t="shared" si="3"/>
        <v>-0.82423368738659131</v>
      </c>
      <c r="I36">
        <f t="shared" si="4"/>
        <v>-7.9506532944497668</v>
      </c>
      <c r="J36">
        <f t="shared" si="5"/>
        <v>18.551524353716122</v>
      </c>
      <c r="O36" s="6">
        <f t="shared" si="42"/>
        <v>-2.1025543753780291</v>
      </c>
      <c r="P36">
        <f t="shared" si="43"/>
        <v>6.8</v>
      </c>
      <c r="Q36">
        <f t="shared" si="46"/>
        <v>-1.4092336873865909</v>
      </c>
      <c r="R36" s="10">
        <f t="shared" si="8"/>
        <v>-7.8204851902434358</v>
      </c>
      <c r="S36" s="6">
        <f t="shared" si="9"/>
        <v>6.6946162386140173</v>
      </c>
      <c r="T36" s="6"/>
      <c r="U36" s="6"/>
      <c r="V36" s="6"/>
      <c r="X36" s="6">
        <f t="shared" si="23"/>
        <v>-4.1928131111339644</v>
      </c>
      <c r="Y36">
        <f t="shared" si="24"/>
        <v>6.8</v>
      </c>
      <c r="Z36">
        <f t="shared" si="32"/>
        <v>-0.78215606665981063</v>
      </c>
      <c r="AA36" s="4">
        <f t="shared" si="10"/>
        <v>-6.3238084916336597</v>
      </c>
      <c r="AB36" s="4">
        <f t="shared" si="11"/>
        <v>8.2175705817653828</v>
      </c>
      <c r="AC36" s="4"/>
      <c r="AD36" s="4"/>
      <c r="AE36" s="4"/>
      <c r="AG36" s="6">
        <f t="shared" si="47"/>
        <v>-1.5613372491560296</v>
      </c>
      <c r="AH36">
        <f t="shared" si="48"/>
        <v>6.8</v>
      </c>
      <c r="AI36">
        <f t="shared" si="49"/>
        <v>-1.5715988252531909</v>
      </c>
      <c r="AJ36" s="4">
        <f t="shared" si="13"/>
        <v>-7.4905250465349189</v>
      </c>
      <c r="AK36" s="6">
        <f t="shared" si="14"/>
        <v>-0.55344419595176564</v>
      </c>
      <c r="AL36" s="6"/>
      <c r="AM36" s="6"/>
      <c r="AO36" s="6">
        <f t="shared" si="15"/>
        <v>-1.1803814037209988</v>
      </c>
      <c r="AP36">
        <f t="shared" si="16"/>
        <v>2.8</v>
      </c>
      <c r="AQ36" s="6">
        <f t="shared" si="25"/>
        <v>-0.48588557888370032</v>
      </c>
      <c r="AR36" s="6">
        <f t="shared" si="17"/>
        <v>-4.1158631724554828</v>
      </c>
      <c r="AS36" s="6">
        <f t="shared" si="18"/>
        <v>-2.9533968898413159</v>
      </c>
      <c r="AT36" s="6"/>
      <c r="AU36" s="6"/>
      <c r="AW36">
        <f t="shared" si="33"/>
        <v>0.61478198110468685</v>
      </c>
      <c r="AX36" s="6">
        <f t="shared" si="34"/>
        <v>4</v>
      </c>
      <c r="AY36" s="6">
        <f t="shared" si="44"/>
        <v>-1.384434594331406</v>
      </c>
      <c r="AZ36" s="6">
        <f t="shared" si="35"/>
        <v>-8.3196521409890209</v>
      </c>
      <c r="BA36" s="6">
        <f t="shared" si="36"/>
        <v>-1.4058740004216939</v>
      </c>
      <c r="BB36" s="6"/>
      <c r="BC36" s="6"/>
      <c r="BE36" s="6">
        <f t="shared" si="26"/>
        <v>-4.6723430563956194</v>
      </c>
      <c r="BF36" s="6">
        <f t="shared" si="27"/>
        <v>1.92</v>
      </c>
      <c r="BG36" s="6">
        <f t="shared" si="37"/>
        <v>0.8257029169186858</v>
      </c>
      <c r="BH36" s="6">
        <f t="shared" si="28"/>
        <v>4.689216666159175</v>
      </c>
      <c r="BI36" s="6">
        <f t="shared" si="20"/>
        <v>-43.631418381270535</v>
      </c>
      <c r="BJ36" s="6"/>
      <c r="BK36" s="6"/>
      <c r="BM36" s="6">
        <f t="shared" si="29"/>
        <v>-0.59019070186049938</v>
      </c>
      <c r="BN36" s="6">
        <f t="shared" si="30"/>
        <v>1.6</v>
      </c>
      <c r="BO36" s="6">
        <f t="shared" si="38"/>
        <v>-0.30294278944185021</v>
      </c>
      <c r="BP36" s="6">
        <f t="shared" si="31"/>
        <v>-0.37773708971927439</v>
      </c>
      <c r="BQ36" s="6">
        <f t="shared" si="21"/>
        <v>-38.398147221743358</v>
      </c>
      <c r="BR36" s="6"/>
      <c r="BS36" s="6"/>
      <c r="BU36" s="6">
        <f t="shared" si="39"/>
        <v>-2.9509535093024968</v>
      </c>
      <c r="BV36" s="6">
        <f t="shared" si="40"/>
        <v>6.8</v>
      </c>
      <c r="BW36" s="6">
        <f t="shared" si="45"/>
        <v>-1.1547139472092509</v>
      </c>
      <c r="BX36" s="6">
        <f t="shared" si="41"/>
        <v>-7.5534070489764353</v>
      </c>
      <c r="BY36" s="6">
        <f t="shared" si="22"/>
        <v>3.9460877817620399</v>
      </c>
    </row>
    <row r="37" spans="1:77" x14ac:dyDescent="0.25">
      <c r="A37">
        <v>17</v>
      </c>
      <c r="B37" s="8">
        <f t="shared" si="1"/>
        <v>0.19784466890013502</v>
      </c>
      <c r="F37" s="6">
        <f t="shared" si="2"/>
        <v>-4.0798875822579435</v>
      </c>
      <c r="G37">
        <f t="shared" si="0"/>
        <v>6.8</v>
      </c>
      <c r="H37">
        <f t="shared" si="3"/>
        <v>-0.81603372532261687</v>
      </c>
      <c r="I37">
        <f t="shared" si="4"/>
        <v>-8.112101216647563</v>
      </c>
      <c r="J37">
        <f t="shared" si="5"/>
        <v>18.928236172177648</v>
      </c>
      <c r="O37" s="6">
        <f t="shared" si="42"/>
        <v>-2.1298875822579433</v>
      </c>
      <c r="P37">
        <f t="shared" si="43"/>
        <v>6.8</v>
      </c>
      <c r="Q37">
        <f t="shared" si="46"/>
        <v>-1.4010337253226168</v>
      </c>
      <c r="R37" s="10">
        <f t="shared" si="8"/>
        <v>-8.0976722437478124</v>
      </c>
      <c r="S37" s="6">
        <f t="shared" si="9"/>
        <v>7.3413860301242275</v>
      </c>
      <c r="T37" s="6"/>
      <c r="U37" s="6"/>
      <c r="V37" s="6"/>
      <c r="X37" s="6">
        <f t="shared" si="23"/>
        <v>-4.2473196815787055</v>
      </c>
      <c r="Y37">
        <f t="shared" si="24"/>
        <v>6.8</v>
      </c>
      <c r="Z37">
        <f t="shared" si="32"/>
        <v>-0.76580409552638828</v>
      </c>
      <c r="AA37" s="4">
        <f t="shared" si="10"/>
        <v>-6.4753187493554449</v>
      </c>
      <c r="AB37" s="4">
        <f t="shared" si="11"/>
        <v>8.5710945164495485</v>
      </c>
      <c r="AC37" s="4"/>
      <c r="AD37" s="4"/>
      <c r="AE37" s="4"/>
      <c r="AG37" s="6">
        <f t="shared" si="47"/>
        <v>-1.5816346333950582</v>
      </c>
      <c r="AH37">
        <f t="shared" si="48"/>
        <v>6.8</v>
      </c>
      <c r="AI37">
        <f t="shared" si="49"/>
        <v>-1.5655096099814825</v>
      </c>
      <c r="AJ37" s="4">
        <f t="shared" si="13"/>
        <v>-7.8002527769816847</v>
      </c>
      <c r="AK37" s="6">
        <f t="shared" si="14"/>
        <v>0.16925384175735481</v>
      </c>
      <c r="AL37" s="6"/>
      <c r="AM37" s="6"/>
      <c r="AO37" s="6">
        <f t="shared" si="15"/>
        <v>-1.1957263619693717</v>
      </c>
      <c r="AP37">
        <f t="shared" si="16"/>
        <v>2.8</v>
      </c>
      <c r="AQ37" s="6">
        <f t="shared" si="25"/>
        <v>-0.48128209140918843</v>
      </c>
      <c r="AR37" s="6">
        <f t="shared" si="17"/>
        <v>-4.2110822684778979</v>
      </c>
      <c r="AS37" s="6">
        <f t="shared" si="18"/>
        <v>-2.7312189991223468</v>
      </c>
      <c r="AT37" s="6"/>
      <c r="AU37" s="6"/>
      <c r="AW37">
        <f t="shared" si="33"/>
        <v>0.62277414685904775</v>
      </c>
      <c r="AX37" s="6">
        <f t="shared" si="34"/>
        <v>4</v>
      </c>
      <c r="AY37" s="6">
        <f t="shared" si="44"/>
        <v>-1.3868322440577141</v>
      </c>
      <c r="AZ37" s="6">
        <f t="shared" si="35"/>
        <v>-8.5940295071346497</v>
      </c>
      <c r="BA37" s="6">
        <f t="shared" si="36"/>
        <v>-0.76566014608189115</v>
      </c>
      <c r="BB37" s="6"/>
      <c r="BC37" s="6"/>
      <c r="BE37" s="6">
        <f t="shared" si="26"/>
        <v>-4.7330835161287625</v>
      </c>
      <c r="BF37" s="6">
        <f t="shared" si="27"/>
        <v>1.92</v>
      </c>
      <c r="BG37" s="6">
        <f t="shared" si="37"/>
        <v>0.84392505483862879</v>
      </c>
      <c r="BH37" s="6">
        <f t="shared" si="28"/>
        <v>4.8561827392102517</v>
      </c>
      <c r="BI37" s="6">
        <f t="shared" si="20"/>
        <v>-44.021005885056383</v>
      </c>
      <c r="BJ37" s="6"/>
      <c r="BK37" s="6"/>
      <c r="BM37" s="6">
        <f t="shared" si="29"/>
        <v>-0.59786318098468583</v>
      </c>
      <c r="BN37" s="6">
        <f t="shared" si="30"/>
        <v>1.6</v>
      </c>
      <c r="BO37" s="6">
        <f t="shared" si="38"/>
        <v>-0.30064104570459432</v>
      </c>
      <c r="BP37" s="6">
        <f t="shared" si="31"/>
        <v>-0.36837104040158763</v>
      </c>
      <c r="BQ37" s="6">
        <f t="shared" si="21"/>
        <v>-38.259360022737852</v>
      </c>
      <c r="BR37" s="6"/>
      <c r="BS37" s="6"/>
      <c r="BU37" s="6">
        <f t="shared" si="39"/>
        <v>-2.989315904923429</v>
      </c>
      <c r="BV37" s="6">
        <f t="shared" si="40"/>
        <v>6.8</v>
      </c>
      <c r="BW37" s="6">
        <f t="shared" si="45"/>
        <v>-1.1432052285229712</v>
      </c>
      <c r="BX37" s="6">
        <f t="shared" si="41"/>
        <v>-7.7795841088984661</v>
      </c>
      <c r="BY37" s="6">
        <f t="shared" si="22"/>
        <v>4.4791471117353314</v>
      </c>
    </row>
    <row r="38" spans="1:77" x14ac:dyDescent="0.25">
      <c r="A38">
        <v>18</v>
      </c>
      <c r="B38" s="8">
        <f t="shared" si="1"/>
        <v>0.17985878990921364</v>
      </c>
      <c r="F38" s="6">
        <f t="shared" si="2"/>
        <v>-4.1075761208272965</v>
      </c>
      <c r="G38">
        <f t="shared" si="0"/>
        <v>6.8</v>
      </c>
      <c r="H38">
        <f t="shared" si="3"/>
        <v>-0.80772716375181097</v>
      </c>
      <c r="I38">
        <f t="shared" si="4"/>
        <v>-8.2573780468967648</v>
      </c>
      <c r="J38">
        <f t="shared" si="5"/>
        <v>19.26721544275912</v>
      </c>
      <c r="O38" s="6">
        <f t="shared" si="42"/>
        <v>-2.1575761208272963</v>
      </c>
      <c r="P38">
        <f t="shared" si="43"/>
        <v>6.8</v>
      </c>
      <c r="Q38">
        <f t="shared" si="46"/>
        <v>-1.392727163751811</v>
      </c>
      <c r="R38" s="10">
        <f t="shared" si="8"/>
        <v>-8.3481664660939039</v>
      </c>
      <c r="S38" s="6">
        <f t="shared" si="9"/>
        <v>7.9258725489317756</v>
      </c>
      <c r="T38" s="6"/>
      <c r="U38" s="6"/>
      <c r="V38" s="6"/>
      <c r="X38" s="6">
        <f t="shared" si="23"/>
        <v>-4.3025348374392287</v>
      </c>
      <c r="Y38">
        <f t="shared" si="24"/>
        <v>6.8</v>
      </c>
      <c r="Z38">
        <f t="shared" si="32"/>
        <v>-0.74923954876823129</v>
      </c>
      <c r="AA38" s="4">
        <f t="shared" si="10"/>
        <v>-6.6100760679490245</v>
      </c>
      <c r="AB38" s="4">
        <f t="shared" si="11"/>
        <v>8.8855282598345671</v>
      </c>
      <c r="AC38" s="4"/>
      <c r="AD38" s="4"/>
      <c r="AE38" s="4"/>
      <c r="AG38" s="6">
        <f t="shared" si="47"/>
        <v>-1.6021958836291936</v>
      </c>
      <c r="AH38">
        <f t="shared" si="48"/>
        <v>6.8</v>
      </c>
      <c r="AI38">
        <f t="shared" si="49"/>
        <v>-1.5593412349112417</v>
      </c>
      <c r="AJ38" s="4">
        <f t="shared" si="13"/>
        <v>-8.0807140045483603</v>
      </c>
      <c r="AK38" s="6">
        <f t="shared" si="14"/>
        <v>0.82366337274626267</v>
      </c>
      <c r="AL38" s="6"/>
      <c r="AM38" s="6"/>
      <c r="AO38" s="6">
        <f t="shared" si="15"/>
        <v>-1.2112708046749734</v>
      </c>
      <c r="AP38">
        <f t="shared" si="16"/>
        <v>2.8</v>
      </c>
      <c r="AQ38" s="6">
        <f t="shared" si="25"/>
        <v>-0.47661875859750791</v>
      </c>
      <c r="AR38" s="6">
        <f t="shared" si="17"/>
        <v>-4.2968063416472777</v>
      </c>
      <c r="AS38" s="6">
        <f t="shared" si="18"/>
        <v>-2.5311961617271281</v>
      </c>
      <c r="AT38" s="6"/>
      <c r="AU38" s="6"/>
      <c r="AW38">
        <f t="shared" si="33"/>
        <v>0.63087021076821537</v>
      </c>
      <c r="AX38" s="6">
        <f t="shared" si="34"/>
        <v>4</v>
      </c>
      <c r="AY38" s="6">
        <f t="shared" si="44"/>
        <v>-1.3892610632304645</v>
      </c>
      <c r="AZ38" s="6">
        <f t="shared" si="35"/>
        <v>-8.8439003208352691</v>
      </c>
      <c r="BA38" s="6">
        <f t="shared" si="36"/>
        <v>-0.18262824744711381</v>
      </c>
      <c r="BB38" s="6"/>
      <c r="BC38" s="6"/>
      <c r="BE38" s="6">
        <f t="shared" si="26"/>
        <v>-4.7946136018384369</v>
      </c>
      <c r="BF38" s="6">
        <f t="shared" si="27"/>
        <v>1.92</v>
      </c>
      <c r="BG38" s="6">
        <f t="shared" si="37"/>
        <v>0.86238408055153104</v>
      </c>
      <c r="BH38" s="6">
        <f t="shared" si="28"/>
        <v>5.0112900963752196</v>
      </c>
      <c r="BI38" s="6">
        <f t="shared" si="20"/>
        <v>-44.38292305177464</v>
      </c>
      <c r="BJ38" s="6"/>
      <c r="BK38" s="6"/>
      <c r="BM38" s="6">
        <f t="shared" si="29"/>
        <v>-0.60563540233748669</v>
      </c>
      <c r="BN38" s="6">
        <f t="shared" si="30"/>
        <v>1.6</v>
      </c>
      <c r="BO38" s="6">
        <f t="shared" si="38"/>
        <v>-0.29830937929875401</v>
      </c>
      <c r="BP38" s="6">
        <f t="shared" si="31"/>
        <v>-0.3596599660817611</v>
      </c>
      <c r="BQ38" s="6">
        <f t="shared" si="21"/>
        <v>-38.134168373452951</v>
      </c>
      <c r="BR38" s="6"/>
      <c r="BS38" s="6"/>
      <c r="BU38" s="6">
        <f t="shared" si="39"/>
        <v>-3.0281770116874336</v>
      </c>
      <c r="BV38" s="6">
        <f t="shared" si="40"/>
        <v>6.8</v>
      </c>
      <c r="BW38" s="6">
        <f t="shared" si="45"/>
        <v>-1.1315468964937698</v>
      </c>
      <c r="BX38" s="6">
        <f t="shared" si="41"/>
        <v>-7.983102764427362</v>
      </c>
      <c r="BY38" s="6">
        <f t="shared" si="22"/>
        <v>4.9589166327820626</v>
      </c>
    </row>
    <row r="39" spans="1:77" x14ac:dyDescent="0.25">
      <c r="A39">
        <v>19</v>
      </c>
      <c r="B39" s="8">
        <f t="shared" si="1"/>
        <v>0.16350799082655781</v>
      </c>
      <c r="F39" s="6">
        <f t="shared" si="2"/>
        <v>-4.1356246103980512</v>
      </c>
      <c r="G39">
        <f t="shared" si="0"/>
        <v>6.8</v>
      </c>
      <c r="H39">
        <f t="shared" si="3"/>
        <v>-0.79931261688058453</v>
      </c>
      <c r="I39">
        <f t="shared" si="4"/>
        <v>-8.3880720469252275</v>
      </c>
      <c r="J39">
        <f t="shared" si="5"/>
        <v>19.5721681094922</v>
      </c>
      <c r="O39" s="6">
        <f t="shared" si="42"/>
        <v>-2.1856246103980514</v>
      </c>
      <c r="P39">
        <f t="shared" si="43"/>
        <v>6.8</v>
      </c>
      <c r="Q39">
        <f t="shared" si="46"/>
        <v>-1.3843126168805844</v>
      </c>
      <c r="R39" s="10">
        <f t="shared" si="8"/>
        <v>-8.574512640755902</v>
      </c>
      <c r="S39" s="6">
        <f t="shared" si="9"/>
        <v>8.4540136231431067</v>
      </c>
      <c r="T39" s="6"/>
      <c r="U39" s="6"/>
      <c r="V39" s="6"/>
      <c r="X39" s="6">
        <f t="shared" si="23"/>
        <v>-4.358467790325939</v>
      </c>
      <c r="Y39">
        <f t="shared" si="24"/>
        <v>6.8</v>
      </c>
      <c r="Z39">
        <f t="shared" si="32"/>
        <v>-0.7324596629022182</v>
      </c>
      <c r="AA39" s="4">
        <f t="shared" si="10"/>
        <v>-6.7298390757916637</v>
      </c>
      <c r="AB39" s="4">
        <f t="shared" si="11"/>
        <v>9.1649752781340599</v>
      </c>
      <c r="AC39" s="4"/>
      <c r="AD39" s="4"/>
      <c r="AE39" s="4"/>
      <c r="AG39" s="6">
        <f t="shared" si="47"/>
        <v>-1.623024430116373</v>
      </c>
      <c r="AH39">
        <f t="shared" si="48"/>
        <v>6.8</v>
      </c>
      <c r="AI39">
        <f t="shared" si="49"/>
        <v>-1.5530926709650881</v>
      </c>
      <c r="AJ39" s="4">
        <f t="shared" si="13"/>
        <v>-8.3346570667453133</v>
      </c>
      <c r="AK39" s="6">
        <f t="shared" si="14"/>
        <v>1.416197184539155</v>
      </c>
      <c r="AL39" s="6"/>
      <c r="AM39" s="6"/>
      <c r="AO39" s="6">
        <f t="shared" si="15"/>
        <v>-1.2270173251357481</v>
      </c>
      <c r="AP39">
        <f t="shared" si="16"/>
        <v>2.8</v>
      </c>
      <c r="AQ39" s="6">
        <f t="shared" si="25"/>
        <v>-0.47189480245927551</v>
      </c>
      <c r="AR39" s="6">
        <f t="shared" si="17"/>
        <v>-4.3739649126788889</v>
      </c>
      <c r="AS39" s="6">
        <f t="shared" si="18"/>
        <v>-2.351159495986701</v>
      </c>
      <c r="AT39" s="6"/>
      <c r="AU39" s="6"/>
      <c r="AW39">
        <f t="shared" si="33"/>
        <v>0.63907152350820218</v>
      </c>
      <c r="AX39" s="6">
        <f t="shared" si="34"/>
        <v>4</v>
      </c>
      <c r="AY39" s="6">
        <f t="shared" si="44"/>
        <v>-1.3917214570524608</v>
      </c>
      <c r="AZ39" s="6">
        <f t="shared" si="35"/>
        <v>-9.0714579000681272</v>
      </c>
      <c r="BA39" s="6">
        <f t="shared" si="36"/>
        <v>0.34833943742955353</v>
      </c>
      <c r="BB39" s="6"/>
      <c r="BC39" s="6"/>
      <c r="BE39" s="6">
        <f t="shared" si="26"/>
        <v>-4.8569435786623361</v>
      </c>
      <c r="BF39" s="6">
        <f t="shared" si="27"/>
        <v>1.92</v>
      </c>
      <c r="BG39" s="6">
        <f t="shared" si="37"/>
        <v>0.88108307359870086</v>
      </c>
      <c r="BH39" s="6">
        <f t="shared" si="28"/>
        <v>5.155354219490631</v>
      </c>
      <c r="BI39" s="6">
        <f t="shared" si="20"/>
        <v>-44.719072672377266</v>
      </c>
      <c r="BJ39" s="6"/>
      <c r="BK39" s="6"/>
      <c r="BM39" s="6">
        <f t="shared" si="29"/>
        <v>-0.61350866256787406</v>
      </c>
      <c r="BN39" s="6">
        <f t="shared" si="30"/>
        <v>1.6</v>
      </c>
      <c r="BO39" s="6">
        <f t="shared" si="38"/>
        <v>-0.29594740122963781</v>
      </c>
      <c r="BP39" s="6">
        <f t="shared" si="31"/>
        <v>-0.35153812076069318</v>
      </c>
      <c r="BQ39" s="6">
        <f t="shared" si="21"/>
        <v>-38.021258921867016</v>
      </c>
      <c r="BR39" s="6"/>
      <c r="BS39" s="6"/>
      <c r="BU39" s="6">
        <f t="shared" si="39"/>
        <v>-3.0675433128393705</v>
      </c>
      <c r="BV39" s="6">
        <f t="shared" si="40"/>
        <v>6.8</v>
      </c>
      <c r="BW39" s="6">
        <f t="shared" si="45"/>
        <v>-1.1197370061481888</v>
      </c>
      <c r="BX39" s="6">
        <f t="shared" si="41"/>
        <v>-8.1661887125567976</v>
      </c>
      <c r="BY39" s="6">
        <f t="shared" si="22"/>
        <v>5.3906228717827505</v>
      </c>
    </row>
    <row r="40" spans="1:77" x14ac:dyDescent="0.25">
      <c r="A40">
        <v>20</v>
      </c>
      <c r="B40" s="8">
        <f t="shared" si="1"/>
        <v>0.14864362802414349</v>
      </c>
      <c r="F40" s="6">
        <f t="shared" si="2"/>
        <v>-4.1640377303332254</v>
      </c>
      <c r="G40">
        <f t="shared" si="0"/>
        <v>6.8</v>
      </c>
      <c r="H40">
        <f t="shared" si="3"/>
        <v>-0.79078868090003229</v>
      </c>
      <c r="I40">
        <f t="shared" si="4"/>
        <v>-8.5056177454546358</v>
      </c>
      <c r="J40">
        <f t="shared" si="5"/>
        <v>19.846441406060816</v>
      </c>
      <c r="O40" s="6">
        <f t="shared" si="42"/>
        <v>-2.2140377303332257</v>
      </c>
      <c r="P40">
        <f t="shared" si="43"/>
        <v>6.8</v>
      </c>
      <c r="Q40">
        <f t="shared" si="46"/>
        <v>-1.3757886809000324</v>
      </c>
      <c r="R40" s="10">
        <f t="shared" si="8"/>
        <v>-8.7790148616794337</v>
      </c>
      <c r="S40" s="6">
        <f t="shared" si="9"/>
        <v>8.9311854719646799</v>
      </c>
      <c r="T40" s="6"/>
      <c r="U40" s="6"/>
      <c r="V40" s="6"/>
      <c r="X40" s="6">
        <f t="shared" si="23"/>
        <v>-4.4151278716001761</v>
      </c>
      <c r="Y40">
        <f t="shared" si="24"/>
        <v>6.8</v>
      </c>
      <c r="Z40">
        <f t="shared" si="32"/>
        <v>-0.71546163851994715</v>
      </c>
      <c r="AA40" s="4">
        <f t="shared" si="10"/>
        <v>-6.8361878894533668</v>
      </c>
      <c r="AB40" s="4">
        <f t="shared" si="11"/>
        <v>9.4131225100113678</v>
      </c>
      <c r="AC40" s="4"/>
      <c r="AD40" s="4"/>
      <c r="AE40" s="4"/>
      <c r="AG40" s="6">
        <f t="shared" si="47"/>
        <v>-1.6441237477078858</v>
      </c>
      <c r="AH40">
        <f t="shared" si="48"/>
        <v>6.8</v>
      </c>
      <c r="AI40">
        <f t="shared" si="49"/>
        <v>-1.5467628756876339</v>
      </c>
      <c r="AJ40" s="4">
        <f t="shared" si="13"/>
        <v>-8.5645735122805799</v>
      </c>
      <c r="AK40" s="6">
        <f t="shared" si="14"/>
        <v>1.9526688907881118</v>
      </c>
      <c r="AL40" s="6"/>
      <c r="AM40" s="6"/>
      <c r="AO40" s="6">
        <f t="shared" si="15"/>
        <v>-1.2429685503625127</v>
      </c>
      <c r="AP40">
        <f t="shared" si="16"/>
        <v>2.8</v>
      </c>
      <c r="AQ40" s="6">
        <f t="shared" si="25"/>
        <v>-0.46710943489124612</v>
      </c>
      <c r="AR40" s="6">
        <f t="shared" si="17"/>
        <v>-4.4433977537654314</v>
      </c>
      <c r="AS40" s="6">
        <f t="shared" si="18"/>
        <v>-2.1891495334514359</v>
      </c>
      <c r="AT40" s="6"/>
      <c r="AU40" s="6"/>
      <c r="AW40">
        <f t="shared" si="33"/>
        <v>0.64737945331380875</v>
      </c>
      <c r="AX40" s="6">
        <f t="shared" si="34"/>
        <v>4</v>
      </c>
      <c r="AY40" s="6">
        <f t="shared" si="44"/>
        <v>-1.3942138359941425</v>
      </c>
      <c r="AZ40" s="6">
        <f t="shared" si="35"/>
        <v>-9.2786989028917546</v>
      </c>
      <c r="BA40" s="6">
        <f t="shared" si="36"/>
        <v>0.83190177735135107</v>
      </c>
      <c r="BB40" s="6"/>
      <c r="BC40" s="6"/>
      <c r="BE40" s="6">
        <f t="shared" si="26"/>
        <v>-4.920083845184946</v>
      </c>
      <c r="BF40" s="6">
        <f t="shared" si="27"/>
        <v>1.92</v>
      </c>
      <c r="BG40" s="6">
        <f t="shared" si="37"/>
        <v>0.90002515355548374</v>
      </c>
      <c r="BH40" s="6">
        <f t="shared" si="28"/>
        <v>5.2891372236281047</v>
      </c>
      <c r="BI40" s="6">
        <f t="shared" si="20"/>
        <v>-45.031233015364705</v>
      </c>
      <c r="BJ40" s="6"/>
      <c r="BK40" s="6"/>
      <c r="BM40" s="6">
        <f t="shared" si="29"/>
        <v>-0.62148427518125637</v>
      </c>
      <c r="BN40" s="6">
        <f t="shared" si="30"/>
        <v>1.6</v>
      </c>
      <c r="BO40" s="6">
        <f t="shared" si="38"/>
        <v>-0.29355471744562311</v>
      </c>
      <c r="BP40" s="6">
        <f t="shared" si="31"/>
        <v>-0.34394594327682954</v>
      </c>
      <c r="BQ40" s="6">
        <f t="shared" si="21"/>
        <v>-37.919443832676002</v>
      </c>
      <c r="BR40" s="6"/>
      <c r="BS40" s="6"/>
      <c r="BU40" s="6">
        <f t="shared" si="39"/>
        <v>-3.1074213759062821</v>
      </c>
      <c r="BV40" s="6">
        <f t="shared" si="40"/>
        <v>6.8</v>
      </c>
      <c r="BW40" s="6">
        <f t="shared" si="45"/>
        <v>-1.1077735872281154</v>
      </c>
      <c r="BX40" s="6">
        <f t="shared" si="41"/>
        <v>-8.3308521975917049</v>
      </c>
      <c r="BY40" s="6">
        <f t="shared" si="22"/>
        <v>5.7789870041785223</v>
      </c>
    </row>
    <row r="41" spans="1:77" x14ac:dyDescent="0.25">
      <c r="A41">
        <v>21</v>
      </c>
      <c r="B41" s="8">
        <f t="shared" si="1"/>
        <v>0.13513057093103953</v>
      </c>
      <c r="F41" s="6">
        <f t="shared" si="2"/>
        <v>-4.1928202208275573</v>
      </c>
      <c r="G41">
        <f t="shared" si="0"/>
        <v>6.8</v>
      </c>
      <c r="H41">
        <f t="shared" si="3"/>
        <v>-0.7821539337517327</v>
      </c>
      <c r="I41">
        <f t="shared" si="4"/>
        <v>-8.6113106530784655</v>
      </c>
      <c r="J41">
        <f t="shared" si="5"/>
        <v>20.09305819051642</v>
      </c>
      <c r="O41" s="6">
        <f t="shared" si="42"/>
        <v>-2.2428202208275576</v>
      </c>
      <c r="P41">
        <f t="shared" si="43"/>
        <v>6.8</v>
      </c>
      <c r="Q41">
        <f t="shared" si="46"/>
        <v>-1.3671539337517324</v>
      </c>
      <c r="R41" s="10">
        <f t="shared" si="8"/>
        <v>-8.9637591532979215</v>
      </c>
      <c r="S41" s="6">
        <f t="shared" si="9"/>
        <v>9.3622554857411533</v>
      </c>
      <c r="T41" s="6"/>
      <c r="U41" s="6"/>
      <c r="V41" s="6"/>
      <c r="X41" s="6">
        <f t="shared" si="23"/>
        <v>-4.4725245339309776</v>
      </c>
      <c r="Y41">
        <f t="shared" si="24"/>
        <v>6.8</v>
      </c>
      <c r="Z41">
        <f t="shared" si="32"/>
        <v>-0.69824263982070667</v>
      </c>
      <c r="AA41" s="4">
        <f t="shared" si="10"/>
        <v>-6.9305418160207353</v>
      </c>
      <c r="AB41" s="4">
        <f t="shared" si="11"/>
        <v>9.6332816720018943</v>
      </c>
      <c r="AC41" s="4"/>
      <c r="AD41" s="4"/>
      <c r="AE41" s="4"/>
      <c r="AG41" s="6">
        <f t="shared" si="47"/>
        <v>-1.6654973564280884</v>
      </c>
      <c r="AH41">
        <f t="shared" si="48"/>
        <v>6.8</v>
      </c>
      <c r="AI41">
        <f t="shared" si="49"/>
        <v>-1.5403507930715734</v>
      </c>
      <c r="AJ41" s="4">
        <f t="shared" si="13"/>
        <v>-8.7727219943824206</v>
      </c>
      <c r="AK41" s="6">
        <f t="shared" si="14"/>
        <v>2.4383486823590745</v>
      </c>
      <c r="AL41" s="6"/>
      <c r="AM41" s="6"/>
      <c r="AO41" s="6">
        <f t="shared" si="15"/>
        <v>-1.2591271415172252</v>
      </c>
      <c r="AP41">
        <f t="shared" si="16"/>
        <v>2.8</v>
      </c>
      <c r="AQ41" s="6">
        <f t="shared" si="25"/>
        <v>-0.4622618575448324</v>
      </c>
      <c r="AR41" s="6">
        <f t="shared" si="17"/>
        <v>-4.5058634624951077</v>
      </c>
      <c r="AS41" s="6">
        <f t="shared" si="18"/>
        <v>-2.0433962130821919</v>
      </c>
      <c r="AT41" s="6"/>
      <c r="AU41" s="6"/>
      <c r="AW41">
        <f t="shared" si="33"/>
        <v>0.65579538620688815</v>
      </c>
      <c r="AX41" s="6">
        <f t="shared" si="34"/>
        <v>4</v>
      </c>
      <c r="AY41" s="6">
        <f t="shared" si="44"/>
        <v>-1.3967386158620665</v>
      </c>
      <c r="AZ41" s="6">
        <f t="shared" si="35"/>
        <v>-9.4674409894946248</v>
      </c>
      <c r="BA41" s="6">
        <f t="shared" si="36"/>
        <v>1.2722999794247167</v>
      </c>
      <c r="BB41" s="6"/>
      <c r="BC41" s="6"/>
      <c r="BE41" s="6">
        <f t="shared" si="26"/>
        <v>-4.9840449351723501</v>
      </c>
      <c r="BF41" s="6">
        <f t="shared" si="27"/>
        <v>1.92</v>
      </c>
      <c r="BG41" s="6">
        <f t="shared" si="37"/>
        <v>0.91921348055170504</v>
      </c>
      <c r="BH41" s="6">
        <f t="shared" si="28"/>
        <v>5.4133510660625648</v>
      </c>
      <c r="BI41" s="6">
        <f t="shared" si="20"/>
        <v>-45.321065314378444</v>
      </c>
      <c r="BJ41" s="6"/>
      <c r="BK41" s="6"/>
      <c r="BM41" s="6">
        <f t="shared" si="29"/>
        <v>-0.62956357075861258</v>
      </c>
      <c r="BN41" s="6">
        <f t="shared" si="30"/>
        <v>1.6</v>
      </c>
      <c r="BO41" s="6">
        <f t="shared" si="38"/>
        <v>-0.29113092877241625</v>
      </c>
      <c r="BP41" s="6">
        <f t="shared" si="31"/>
        <v>-0.33682947492839355</v>
      </c>
      <c r="BQ41" s="6">
        <f t="shared" si="21"/>
        <v>-37.827648892561037</v>
      </c>
      <c r="BR41" s="6"/>
      <c r="BS41" s="6"/>
      <c r="BU41" s="6">
        <f t="shared" si="39"/>
        <v>-3.1478178537930632</v>
      </c>
      <c r="BV41" s="6">
        <f t="shared" si="40"/>
        <v>6.8</v>
      </c>
      <c r="BW41" s="6">
        <f t="shared" si="45"/>
        <v>-1.0956546438620809</v>
      </c>
      <c r="BX41" s="6">
        <f t="shared" si="41"/>
        <v>-8.4789086351600336</v>
      </c>
      <c r="BY41" s="6">
        <f t="shared" si="22"/>
        <v>6.1282731845555976</v>
      </c>
    </row>
    <row r="42" spans="1:77" x14ac:dyDescent="0.25">
      <c r="A42">
        <v>22</v>
      </c>
      <c r="B42" s="8">
        <f t="shared" si="1"/>
        <v>0.12284597357367227</v>
      </c>
      <c r="F42" s="6">
        <f t="shared" si="2"/>
        <v>-4.221976883698316</v>
      </c>
      <c r="G42">
        <f t="shared" si="0"/>
        <v>6.8</v>
      </c>
      <c r="H42">
        <f t="shared" si="3"/>
        <v>-0.77340693489050516</v>
      </c>
      <c r="I42">
        <f t="shared" si="4"/>
        <v>-8.7063205809637196</v>
      </c>
      <c r="J42">
        <f t="shared" si="5"/>
        <v>20.314748022248679</v>
      </c>
      <c r="O42" s="6">
        <f t="shared" si="42"/>
        <v>-2.2719768836983159</v>
      </c>
      <c r="P42">
        <f t="shared" si="43"/>
        <v>6.8</v>
      </c>
      <c r="Q42">
        <f t="shared" si="46"/>
        <v>-1.3584069348905052</v>
      </c>
      <c r="R42" s="10">
        <f t="shared" si="8"/>
        <v>-9.1306339757237733</v>
      </c>
      <c r="S42" s="6">
        <f t="shared" si="9"/>
        <v>9.7516300714014754</v>
      </c>
      <c r="T42" s="6"/>
      <c r="U42" s="6"/>
      <c r="V42" s="6"/>
      <c r="X42" s="6">
        <f t="shared" si="23"/>
        <v>-4.5306673528720802</v>
      </c>
      <c r="Y42">
        <f t="shared" si="24"/>
        <v>6.8</v>
      </c>
      <c r="Z42">
        <f t="shared" si="32"/>
        <v>-0.68079979413837588</v>
      </c>
      <c r="AA42" s="4">
        <f t="shared" si="10"/>
        <v>-7.0141753295404197</v>
      </c>
      <c r="AB42" s="4">
        <f t="shared" si="11"/>
        <v>9.8284265368811585</v>
      </c>
      <c r="AC42" s="4"/>
      <c r="AD42" s="4"/>
      <c r="AE42" s="4"/>
      <c r="AG42" s="6">
        <f t="shared" si="47"/>
        <v>-1.6871488220616535</v>
      </c>
      <c r="AH42">
        <f t="shared" si="48"/>
        <v>6.8</v>
      </c>
      <c r="AI42">
        <f t="shared" si="49"/>
        <v>-1.5338553533815038</v>
      </c>
      <c r="AJ42" s="4">
        <f t="shared" si="13"/>
        <v>-8.9611499485897603</v>
      </c>
      <c r="AK42" s="6">
        <f t="shared" si="14"/>
        <v>2.8780139088428678</v>
      </c>
      <c r="AL42" s="6"/>
      <c r="AM42" s="6"/>
      <c r="AO42" s="6">
        <f t="shared" si="15"/>
        <v>-1.2754957943569492</v>
      </c>
      <c r="AP42">
        <f t="shared" si="16"/>
        <v>2.8</v>
      </c>
      <c r="AQ42" s="6">
        <f t="shared" si="25"/>
        <v>-0.45735126169291518</v>
      </c>
      <c r="AR42" s="6">
        <f t="shared" si="17"/>
        <v>-4.5620472235029217</v>
      </c>
      <c r="AS42" s="6">
        <f t="shared" si="18"/>
        <v>-1.912300770730627</v>
      </c>
      <c r="AT42" s="6"/>
      <c r="AU42" s="6"/>
      <c r="AW42">
        <f t="shared" si="33"/>
        <v>0.66432072622757776</v>
      </c>
      <c r="AX42" s="6">
        <f t="shared" si="34"/>
        <v>4</v>
      </c>
      <c r="AY42" s="6">
        <f t="shared" si="44"/>
        <v>-1.3992962178682733</v>
      </c>
      <c r="AZ42" s="6">
        <f t="shared" si="35"/>
        <v>-9.6393388956966106</v>
      </c>
      <c r="BA42" s="6">
        <f t="shared" si="36"/>
        <v>1.673395093896016</v>
      </c>
      <c r="BB42" s="6"/>
      <c r="BC42" s="6"/>
      <c r="BE42" s="6">
        <f t="shared" si="26"/>
        <v>-5.0488375193295907</v>
      </c>
      <c r="BF42" s="6">
        <f t="shared" si="27"/>
        <v>1.92</v>
      </c>
      <c r="BG42" s="6">
        <f t="shared" si="37"/>
        <v>0.9386512557988772</v>
      </c>
      <c r="BH42" s="6">
        <f t="shared" si="28"/>
        <v>5.5286605934273281</v>
      </c>
      <c r="BI42" s="6">
        <f t="shared" si="20"/>
        <v>-45.590120878229556</v>
      </c>
      <c r="BJ42" s="6"/>
      <c r="BK42" s="6"/>
      <c r="BM42" s="6">
        <f t="shared" si="29"/>
        <v>-0.63774789717847458</v>
      </c>
      <c r="BN42" s="6">
        <f t="shared" si="30"/>
        <v>1.6</v>
      </c>
      <c r="BO42" s="6">
        <f t="shared" si="38"/>
        <v>-0.28867563084645764</v>
      </c>
      <c r="BP42" s="6">
        <f t="shared" si="31"/>
        <v>-0.33013983158257609</v>
      </c>
      <c r="BQ42" s="6">
        <f t="shared" si="21"/>
        <v>-37.744902735084942</v>
      </c>
      <c r="BR42" s="6"/>
      <c r="BS42" s="6"/>
      <c r="BU42" s="6">
        <f t="shared" si="39"/>
        <v>-3.188739485892373</v>
      </c>
      <c r="BV42" s="6">
        <f t="shared" si="40"/>
        <v>6.8</v>
      </c>
      <c r="BW42" s="6">
        <f t="shared" si="45"/>
        <v>-1.083378154232288</v>
      </c>
      <c r="BX42" s="6">
        <f t="shared" si="41"/>
        <v>-8.6119972792651467</v>
      </c>
      <c r="BY42" s="6">
        <f t="shared" si="22"/>
        <v>6.4423322945490202</v>
      </c>
    </row>
    <row r="43" spans="1:77" x14ac:dyDescent="0.25">
      <c r="A43">
        <v>23</v>
      </c>
      <c r="B43" s="8">
        <f t="shared" si="1"/>
        <v>0.11167815779424752</v>
      </c>
      <c r="F43" s="6">
        <f t="shared" si="2"/>
        <v>-4.2515125831863934</v>
      </c>
      <c r="G43">
        <f t="shared" si="0"/>
        <v>6.8</v>
      </c>
      <c r="H43">
        <f t="shared" si="3"/>
        <v>-0.76454622504408187</v>
      </c>
      <c r="I43">
        <f t="shared" si="4"/>
        <v>-8.7917036949251894</v>
      </c>
      <c r="J43">
        <f t="shared" si="5"/>
        <v>20.513975288158775</v>
      </c>
      <c r="O43" s="6">
        <f t="shared" si="42"/>
        <v>-2.3015125831863936</v>
      </c>
      <c r="P43">
        <f t="shared" si="43"/>
        <v>6.8</v>
      </c>
      <c r="Q43">
        <f t="shared" si="46"/>
        <v>-1.3495462250440819</v>
      </c>
      <c r="R43" s="10">
        <f t="shared" si="8"/>
        <v>-9.2813488119948779</v>
      </c>
      <c r="S43" s="6">
        <f t="shared" si="9"/>
        <v>10.103298022700718</v>
      </c>
      <c r="T43" s="6"/>
      <c r="U43" s="6"/>
      <c r="V43" s="6"/>
      <c r="X43" s="6">
        <f t="shared" si="23"/>
        <v>-4.5895660284594175</v>
      </c>
      <c r="Y43">
        <f t="shared" si="24"/>
        <v>6.8</v>
      </c>
      <c r="Z43">
        <f t="shared" si="32"/>
        <v>-0.66313019146217467</v>
      </c>
      <c r="AA43" s="4">
        <f t="shared" si="10"/>
        <v>-7.0882324877006617</v>
      </c>
      <c r="AB43" s="4">
        <f t="shared" si="11"/>
        <v>10.00122657258839</v>
      </c>
      <c r="AC43" s="4"/>
      <c r="AD43" s="4"/>
      <c r="AE43" s="4"/>
      <c r="AG43" s="6">
        <f t="shared" si="47"/>
        <v>-1.7090817567484549</v>
      </c>
      <c r="AH43">
        <f t="shared" si="48"/>
        <v>6.8</v>
      </c>
      <c r="AI43">
        <f t="shared" si="49"/>
        <v>-1.5272754729754636</v>
      </c>
      <c r="AJ43" s="4">
        <f t="shared" si="13"/>
        <v>-9.1317132598559976</v>
      </c>
      <c r="AK43" s="6">
        <f t="shared" si="14"/>
        <v>3.2759949684640892</v>
      </c>
      <c r="AL43" s="6"/>
      <c r="AM43" s="6"/>
      <c r="AO43" s="6">
        <f t="shared" si="15"/>
        <v>-1.2920772396835896</v>
      </c>
      <c r="AP43">
        <f t="shared" si="16"/>
        <v>2.8</v>
      </c>
      <c r="AQ43" s="6">
        <f t="shared" si="25"/>
        <v>-0.45237682809492308</v>
      </c>
      <c r="AR43" s="6">
        <f t="shared" si="17"/>
        <v>-4.612567834293368</v>
      </c>
      <c r="AS43" s="6">
        <f t="shared" si="18"/>
        <v>-1.7944193455529196</v>
      </c>
      <c r="AT43" s="6"/>
      <c r="AU43" s="6"/>
      <c r="AW43">
        <f t="shared" si="33"/>
        <v>0.67295689566853623</v>
      </c>
      <c r="AX43" s="6">
        <f t="shared" si="34"/>
        <v>4</v>
      </c>
      <c r="AY43" s="6">
        <f t="shared" si="44"/>
        <v>-1.4018870687005607</v>
      </c>
      <c r="AZ43" s="6">
        <f t="shared" si="35"/>
        <v>-9.7958990609646666</v>
      </c>
      <c r="BA43" s="6">
        <f t="shared" si="36"/>
        <v>2.0387021461881476</v>
      </c>
      <c r="BB43" s="6"/>
      <c r="BC43" s="6"/>
      <c r="BE43" s="6">
        <f t="shared" si="26"/>
        <v>-5.1144724070808749</v>
      </c>
      <c r="BF43" s="6">
        <f t="shared" si="27"/>
        <v>1.92</v>
      </c>
      <c r="BG43" s="6">
        <f t="shared" si="37"/>
        <v>0.9583417221242625</v>
      </c>
      <c r="BH43" s="6">
        <f t="shared" si="28"/>
        <v>5.635686431491532</v>
      </c>
      <c r="BI43" s="6">
        <f t="shared" si="20"/>
        <v>-45.839847833712696</v>
      </c>
      <c r="BJ43" s="6"/>
      <c r="BK43" s="6"/>
      <c r="BM43" s="6">
        <f t="shared" si="29"/>
        <v>-0.64603861984179478</v>
      </c>
      <c r="BN43" s="6">
        <f t="shared" si="30"/>
        <v>1.6</v>
      </c>
      <c r="BO43" s="6">
        <f t="shared" si="38"/>
        <v>-0.28618841404746159</v>
      </c>
      <c r="BP43" s="6">
        <f t="shared" si="31"/>
        <v>-0.32383272519562328</v>
      </c>
      <c r="BQ43" s="6">
        <f t="shared" si="21"/>
        <v>-37.670327080404896</v>
      </c>
      <c r="BR43" s="6"/>
      <c r="BS43" s="6"/>
      <c r="BU43" s="6">
        <f t="shared" si="39"/>
        <v>-3.2301930992089738</v>
      </c>
      <c r="BV43" s="6">
        <f t="shared" si="40"/>
        <v>6.8</v>
      </c>
      <c r="BW43" s="6">
        <f t="shared" si="45"/>
        <v>-1.0709420702373078</v>
      </c>
      <c r="BX43" s="6">
        <f t="shared" si="41"/>
        <v>-8.7315981167736076</v>
      </c>
      <c r="BY43" s="6">
        <f t="shared" si="22"/>
        <v>6.7246415396204728</v>
      </c>
    </row>
    <row r="44" spans="1:77" x14ac:dyDescent="0.25">
      <c r="A44">
        <v>24</v>
      </c>
      <c r="B44" s="8">
        <f t="shared" si="1"/>
        <v>0.10152559799477048</v>
      </c>
      <c r="F44" s="6">
        <f t="shared" si="2"/>
        <v>-4.2814322467678165</v>
      </c>
      <c r="G44">
        <f t="shared" si="0"/>
        <v>6.8</v>
      </c>
      <c r="H44">
        <f t="shared" si="3"/>
        <v>-0.75557032596965501</v>
      </c>
      <c r="I44">
        <f t="shared" si="4"/>
        <v>-8.8684134240963619</v>
      </c>
      <c r="J44">
        <f t="shared" si="5"/>
        <v>20.692964656224845</v>
      </c>
      <c r="O44" s="6">
        <f t="shared" si="42"/>
        <v>-2.3314322467678168</v>
      </c>
      <c r="P44">
        <f t="shared" si="43"/>
        <v>6.8</v>
      </c>
      <c r="Q44">
        <f t="shared" si="46"/>
        <v>-1.3405703259696546</v>
      </c>
      <c r="R44" s="10">
        <f t="shared" si="8"/>
        <v>-9.4174510159929916</v>
      </c>
      <c r="S44" s="6">
        <f t="shared" si="9"/>
        <v>10.42086983202965</v>
      </c>
      <c r="T44" s="6"/>
      <c r="U44" s="6"/>
      <c r="V44" s="6"/>
      <c r="X44" s="6">
        <f t="shared" si="23"/>
        <v>-4.64923038682939</v>
      </c>
      <c r="Y44">
        <f t="shared" si="24"/>
        <v>6.8</v>
      </c>
      <c r="Z44">
        <f t="shared" si="32"/>
        <v>-0.64523088395118289</v>
      </c>
      <c r="AA44" s="4">
        <f t="shared" si="10"/>
        <v>-7.1537399390385001</v>
      </c>
      <c r="AB44" s="4">
        <f t="shared" si="11"/>
        <v>10.154077292376678</v>
      </c>
      <c r="AC44" s="4"/>
      <c r="AD44" s="4"/>
      <c r="AE44" s="4"/>
      <c r="AG44" s="6">
        <f t="shared" si="47"/>
        <v>-1.7312998195861846</v>
      </c>
      <c r="AH44">
        <f t="shared" si="48"/>
        <v>6.8</v>
      </c>
      <c r="AI44">
        <f t="shared" si="49"/>
        <v>-1.5206100541241445</v>
      </c>
      <c r="AJ44" s="4">
        <f t="shared" si="13"/>
        <v>-9.2860941049178116</v>
      </c>
      <c r="AK44" s="6">
        <f t="shared" si="14"/>
        <v>3.6362169402749887</v>
      </c>
      <c r="AL44" s="6"/>
      <c r="AM44" s="6"/>
      <c r="AO44" s="6">
        <f t="shared" si="15"/>
        <v>-1.3088742437994763</v>
      </c>
      <c r="AP44">
        <f t="shared" si="16"/>
        <v>2.8</v>
      </c>
      <c r="AQ44" s="6">
        <f t="shared" si="25"/>
        <v>-0.44733772686015705</v>
      </c>
      <c r="AR44" s="6">
        <f t="shared" si="17"/>
        <v>-4.6579840645184669</v>
      </c>
      <c r="AS44" s="6">
        <f t="shared" si="18"/>
        <v>-1.6884481416943558</v>
      </c>
      <c r="AT44" s="6"/>
      <c r="AU44" s="6"/>
      <c r="AW44">
        <f t="shared" si="33"/>
        <v>0.68170533531222721</v>
      </c>
      <c r="AX44" s="6">
        <f t="shared" si="34"/>
        <v>4</v>
      </c>
      <c r="AY44" s="6">
        <f t="shared" si="44"/>
        <v>-1.404511600593668</v>
      </c>
      <c r="AZ44" s="6">
        <f t="shared" si="35"/>
        <v>-9.9384929411055314</v>
      </c>
      <c r="BA44" s="6">
        <f t="shared" si="36"/>
        <v>2.3714211998501646</v>
      </c>
      <c r="BB44" s="6"/>
      <c r="BC44" s="6"/>
      <c r="BE44" s="6">
        <f t="shared" si="26"/>
        <v>-5.1809605483729264</v>
      </c>
      <c r="BF44" s="6">
        <f t="shared" si="27"/>
        <v>1.92</v>
      </c>
      <c r="BG44" s="6">
        <f t="shared" si="37"/>
        <v>0.97828816451187794</v>
      </c>
      <c r="BH44" s="6">
        <f t="shared" si="28"/>
        <v>5.7350077224048066</v>
      </c>
      <c r="BI44" s="6">
        <f t="shared" si="20"/>
        <v>-46.071597512510337</v>
      </c>
      <c r="BJ44" s="6"/>
      <c r="BK44" s="6"/>
      <c r="BM44" s="6">
        <f t="shared" si="29"/>
        <v>-0.65443712189973813</v>
      </c>
      <c r="BN44" s="6">
        <f t="shared" si="30"/>
        <v>1.6</v>
      </c>
      <c r="BO44" s="6">
        <f t="shared" si="38"/>
        <v>-0.28366886343007858</v>
      </c>
      <c r="BP44" s="6">
        <f t="shared" si="31"/>
        <v>-0.31786803013892073</v>
      </c>
      <c r="BQ44" s="6">
        <f t="shared" si="21"/>
        <v>-37.603127894756348</v>
      </c>
      <c r="BR44" s="6"/>
      <c r="BS44" s="6"/>
      <c r="BU44" s="6">
        <f t="shared" si="39"/>
        <v>-3.2721856094986905</v>
      </c>
      <c r="BV44" s="6">
        <f t="shared" si="40"/>
        <v>6.8</v>
      </c>
      <c r="BW44" s="6">
        <f t="shared" si="45"/>
        <v>-1.0583443171503928</v>
      </c>
      <c r="BX44" s="6">
        <f t="shared" si="41"/>
        <v>-8.8390471564566688</v>
      </c>
      <c r="BY44" s="6">
        <f t="shared" si="22"/>
        <v>6.9783402858505399</v>
      </c>
    </row>
    <row r="45" spans="1:77" x14ac:dyDescent="0.25">
      <c r="A45">
        <v>25</v>
      </c>
      <c r="B45" s="8">
        <f t="shared" si="1"/>
        <v>9.2295998177064048E-2</v>
      </c>
      <c r="F45" s="6">
        <f t="shared" si="2"/>
        <v>-4.3117408659757981</v>
      </c>
      <c r="G45">
        <f t="shared" si="0"/>
        <v>6.8</v>
      </c>
      <c r="H45">
        <f t="shared" si="3"/>
        <v>-0.74647774020726054</v>
      </c>
      <c r="I45">
        <f t="shared" si="4"/>
        <v>-8.937310332245751</v>
      </c>
      <c r="J45">
        <f t="shared" si="5"/>
        <v>20.853724108573417</v>
      </c>
      <c r="O45" s="6">
        <f t="shared" si="42"/>
        <v>-2.3617408659757984</v>
      </c>
      <c r="P45">
        <f t="shared" si="43"/>
        <v>6.8</v>
      </c>
      <c r="Q45">
        <f t="shared" si="46"/>
        <v>-1.3314777402072606</v>
      </c>
      <c r="R45" s="10">
        <f t="shared" si="8"/>
        <v>-9.5403410830759618</v>
      </c>
      <c r="S45" s="6">
        <f t="shared" si="9"/>
        <v>10.707613321889916</v>
      </c>
      <c r="T45" s="6"/>
      <c r="U45" s="6"/>
      <c r="V45" s="6"/>
      <c r="X45" s="6">
        <f t="shared" si="23"/>
        <v>-4.7096703818581718</v>
      </c>
      <c r="Y45">
        <f t="shared" si="24"/>
        <v>6.8</v>
      </c>
      <c r="Z45">
        <f t="shared" si="32"/>
        <v>-0.62709888544254844</v>
      </c>
      <c r="AA45" s="4">
        <f t="shared" si="10"/>
        <v>-7.2116186566261442</v>
      </c>
      <c r="AB45" s="4">
        <f t="shared" si="11"/>
        <v>10.289127633414516</v>
      </c>
      <c r="AC45" s="4"/>
      <c r="AD45" s="4"/>
      <c r="AE45" s="4"/>
      <c r="AG45" s="6">
        <f t="shared" si="47"/>
        <v>-1.7538067172408052</v>
      </c>
      <c r="AH45">
        <f t="shared" si="48"/>
        <v>6.8</v>
      </c>
      <c r="AI45">
        <f t="shared" si="49"/>
        <v>-1.5138579848277582</v>
      </c>
      <c r="AJ45" s="4">
        <f t="shared" si="13"/>
        <v>-9.4258171387258081</v>
      </c>
      <c r="AK45" s="6">
        <f t="shared" si="14"/>
        <v>3.9622373524936476</v>
      </c>
      <c r="AL45" s="6"/>
      <c r="AM45" s="6"/>
      <c r="AO45" s="6">
        <f t="shared" si="15"/>
        <v>-1.3258896089688694</v>
      </c>
      <c r="AP45">
        <f t="shared" si="16"/>
        <v>2.8</v>
      </c>
      <c r="AQ45" s="6">
        <f t="shared" si="25"/>
        <v>-0.44223311730933912</v>
      </c>
      <c r="AR45" s="6">
        <f t="shared" si="17"/>
        <v>-4.6988004115074871</v>
      </c>
      <c r="AS45" s="6">
        <f t="shared" si="18"/>
        <v>-1.5932099987199755</v>
      </c>
      <c r="AT45" s="6"/>
      <c r="AU45" s="6"/>
      <c r="AW45">
        <f t="shared" si="33"/>
        <v>0.69056750467128614</v>
      </c>
      <c r="AX45" s="6">
        <f t="shared" si="34"/>
        <v>4</v>
      </c>
      <c r="AY45" s="6">
        <f t="shared" si="44"/>
        <v>-1.4071702514013857</v>
      </c>
      <c r="AZ45" s="6">
        <f t="shared" si="35"/>
        <v>-10.068369124063693</v>
      </c>
      <c r="BA45" s="6">
        <f t="shared" si="36"/>
        <v>2.6744656267525406</v>
      </c>
      <c r="BB45" s="6"/>
      <c r="BC45" s="6"/>
      <c r="BE45" s="6">
        <f t="shared" si="26"/>
        <v>-5.2483130355017744</v>
      </c>
      <c r="BF45" s="6">
        <f t="shared" si="27"/>
        <v>1.92</v>
      </c>
      <c r="BG45" s="6">
        <f t="shared" si="37"/>
        <v>0.99849391065053228</v>
      </c>
      <c r="BH45" s="6">
        <f t="shared" si="28"/>
        <v>5.8271647145620173</v>
      </c>
      <c r="BI45" s="6">
        <f t="shared" si="20"/>
        <v>-46.286630494210499</v>
      </c>
      <c r="BJ45" s="6"/>
      <c r="BK45" s="6"/>
      <c r="BM45" s="6">
        <f t="shared" si="29"/>
        <v>-0.66294480448443471</v>
      </c>
      <c r="BN45" s="6">
        <f t="shared" si="30"/>
        <v>1.6</v>
      </c>
      <c r="BO45" s="6">
        <f t="shared" si="38"/>
        <v>-0.28111655865466961</v>
      </c>
      <c r="BP45" s="6">
        <f t="shared" si="31"/>
        <v>-0.3122093901537259</v>
      </c>
      <c r="BQ45" s="6">
        <f t="shared" si="21"/>
        <v>-37.542587383524371</v>
      </c>
      <c r="BR45" s="6"/>
      <c r="BS45" s="6"/>
      <c r="BU45" s="6">
        <f t="shared" si="39"/>
        <v>-3.3147240224221735</v>
      </c>
      <c r="BV45" s="6">
        <f t="shared" si="40"/>
        <v>6.8</v>
      </c>
      <c r="BW45" s="6">
        <f t="shared" si="45"/>
        <v>-1.0455827932733479</v>
      </c>
      <c r="BX45" s="6">
        <f t="shared" si="41"/>
        <v>-8.9355502640385946</v>
      </c>
      <c r="BY45" s="6">
        <f t="shared" si="22"/>
        <v>7.2062624912388502</v>
      </c>
    </row>
    <row r="46" spans="1:77" x14ac:dyDescent="0.25">
      <c r="A46">
        <v>26</v>
      </c>
      <c r="B46" s="8">
        <f t="shared" si="1"/>
        <v>8.3905452888240042E-2</v>
      </c>
      <c r="F46" s="6">
        <f t="shared" si="2"/>
        <v>-4.342443497233484</v>
      </c>
      <c r="G46">
        <f t="shared" si="0"/>
        <v>6.8</v>
      </c>
      <c r="H46">
        <f t="shared" si="3"/>
        <v>-0.73726695082995475</v>
      </c>
      <c r="I46">
        <f t="shared" si="4"/>
        <v>-8.9991710496546702</v>
      </c>
      <c r="J46">
        <f t="shared" si="5"/>
        <v>20.998065782527561</v>
      </c>
      <c r="O46" s="6">
        <f t="shared" si="42"/>
        <v>-2.3924434972334838</v>
      </c>
      <c r="P46">
        <f t="shared" si="43"/>
        <v>6.8</v>
      </c>
      <c r="Q46">
        <f t="shared" si="46"/>
        <v>-1.3222669508299547</v>
      </c>
      <c r="R46" s="10">
        <f t="shared" si="8"/>
        <v>-9.6512864904245017</v>
      </c>
      <c r="S46" s="6">
        <f t="shared" si="9"/>
        <v>10.966485939036508</v>
      </c>
      <c r="T46" s="6"/>
      <c r="U46" s="6"/>
      <c r="V46" s="6"/>
      <c r="X46" s="6">
        <f t="shared" si="23"/>
        <v>-4.7708960968223275</v>
      </c>
      <c r="Y46">
        <f t="shared" si="24"/>
        <v>6.8</v>
      </c>
      <c r="Z46">
        <f t="shared" si="32"/>
        <v>-0.60873117095330165</v>
      </c>
      <c r="AA46" s="4">
        <f t="shared" si="10"/>
        <v>-7.2626945212121701</v>
      </c>
      <c r="AB46" s="4">
        <f t="shared" si="11"/>
        <v>10.408304650781909</v>
      </c>
      <c r="AC46" s="4"/>
      <c r="AD46" s="4"/>
      <c r="AE46" s="4"/>
      <c r="AG46" s="6">
        <f t="shared" si="47"/>
        <v>-1.7766062045649353</v>
      </c>
      <c r="AH46">
        <f t="shared" si="48"/>
        <v>6.8</v>
      </c>
      <c r="AI46">
        <f t="shared" si="49"/>
        <v>-1.5070181386305193</v>
      </c>
      <c r="AJ46" s="4">
        <f t="shared" si="13"/>
        <v>-9.5522641781583939</v>
      </c>
      <c r="AK46" s="6">
        <f t="shared" si="14"/>
        <v>4.2572804445030155</v>
      </c>
      <c r="AL46" s="6"/>
      <c r="AM46" s="6"/>
      <c r="AO46" s="6">
        <f t="shared" si="15"/>
        <v>-1.3431261738854645</v>
      </c>
      <c r="AP46">
        <f t="shared" si="16"/>
        <v>2.8</v>
      </c>
      <c r="AQ46" s="6">
        <f t="shared" si="25"/>
        <v>-0.43706214783436059</v>
      </c>
      <c r="AR46" s="6">
        <f t="shared" si="17"/>
        <v>-4.7354723089618362</v>
      </c>
      <c r="AS46" s="6">
        <f t="shared" si="18"/>
        <v>-1.5076422379931613</v>
      </c>
      <c r="AT46" s="6"/>
      <c r="AU46" s="6"/>
      <c r="AW46">
        <f t="shared" si="33"/>
        <v>0.69954488223201283</v>
      </c>
      <c r="AX46" s="6">
        <f t="shared" si="34"/>
        <v>4</v>
      </c>
      <c r="AY46" s="6">
        <f t="shared" si="44"/>
        <v>-1.409863464669604</v>
      </c>
      <c r="AZ46" s="6">
        <f t="shared" si="35"/>
        <v>-10.18666435657738</v>
      </c>
      <c r="BA46" s="6">
        <f t="shared" si="36"/>
        <v>2.9504878359511419</v>
      </c>
      <c r="BB46" s="6"/>
      <c r="BC46" s="6"/>
      <c r="BE46" s="6">
        <f t="shared" si="26"/>
        <v>-5.3165411049632976</v>
      </c>
      <c r="BF46" s="6">
        <f t="shared" si="27"/>
        <v>1.92</v>
      </c>
      <c r="BG46" s="6">
        <f t="shared" si="37"/>
        <v>1.0189623314889893</v>
      </c>
      <c r="BH46" s="6">
        <f t="shared" si="28"/>
        <v>5.9126612104616578</v>
      </c>
      <c r="BI46" s="6">
        <f t="shared" si="20"/>
        <v>-46.486122317976324</v>
      </c>
      <c r="BJ46" s="6"/>
      <c r="BK46" s="6"/>
      <c r="BM46" s="6">
        <f t="shared" si="29"/>
        <v>-0.67156308694273226</v>
      </c>
      <c r="BN46" s="6">
        <f t="shared" si="30"/>
        <v>1.6</v>
      </c>
      <c r="BO46" s="6">
        <f t="shared" si="38"/>
        <v>-0.27853107391718035</v>
      </c>
      <c r="BP46" s="6">
        <f t="shared" si="31"/>
        <v>-0.30682386214518537</v>
      </c>
      <c r="BQ46" s="6">
        <f t="shared" si="21"/>
        <v>-37.488056739756608</v>
      </c>
      <c r="BR46" s="6"/>
      <c r="BS46" s="6"/>
      <c r="BU46" s="6">
        <f t="shared" si="39"/>
        <v>-3.3578154347136615</v>
      </c>
      <c r="BV46" s="6">
        <f t="shared" si="40"/>
        <v>6.8</v>
      </c>
      <c r="BW46" s="6">
        <f t="shared" si="45"/>
        <v>-1.0326553695859015</v>
      </c>
      <c r="BX46" s="6">
        <f t="shared" si="41"/>
        <v>-9.0221956805011718</v>
      </c>
      <c r="BY46" s="6">
        <f t="shared" si="22"/>
        <v>7.4109660527762697</v>
      </c>
    </row>
    <row r="47" spans="1:77" x14ac:dyDescent="0.25">
      <c r="A47">
        <v>27</v>
      </c>
      <c r="B47" s="8">
        <f t="shared" si="1"/>
        <v>7.6277684443854576E-2</v>
      </c>
      <c r="F47" s="6">
        <f t="shared" si="2"/>
        <v>-4.3735452626975189</v>
      </c>
      <c r="G47">
        <f t="shared" si="0"/>
        <v>6.8</v>
      </c>
      <c r="H47">
        <f t="shared" si="3"/>
        <v>-0.72793642119074431</v>
      </c>
      <c r="I47">
        <f t="shared" si="4"/>
        <v>-9.0546963542854471</v>
      </c>
      <c r="J47">
        <f t="shared" si="5"/>
        <v>21.12762482666604</v>
      </c>
      <c r="O47" s="6">
        <f t="shared" si="42"/>
        <v>-2.4235452626975187</v>
      </c>
      <c r="P47">
        <f t="shared" si="43"/>
        <v>6.8</v>
      </c>
      <c r="Q47">
        <f t="shared" si="46"/>
        <v>-1.3129364211907444</v>
      </c>
      <c r="R47" s="10">
        <f t="shared" si="8"/>
        <v>-9.7514342404549339</v>
      </c>
      <c r="S47" s="6">
        <f t="shared" si="9"/>
        <v>11.200164022440848</v>
      </c>
      <c r="T47" s="6"/>
      <c r="U47" s="6"/>
      <c r="V47" s="6"/>
      <c r="X47" s="6">
        <f t="shared" si="23"/>
        <v>-4.8329177460810175</v>
      </c>
      <c r="Y47">
        <f t="shared" si="24"/>
        <v>6.8</v>
      </c>
      <c r="Z47">
        <f t="shared" si="32"/>
        <v>-0.59012467617569464</v>
      </c>
      <c r="AA47" s="4">
        <f t="shared" si="10"/>
        <v>-7.3077078650440317</v>
      </c>
      <c r="AB47" s="4">
        <f t="shared" si="11"/>
        <v>10.513335786389586</v>
      </c>
      <c r="AC47" s="4"/>
      <c r="AD47" s="4"/>
      <c r="AE47" s="4"/>
      <c r="AG47" s="6">
        <f t="shared" si="47"/>
        <v>-1.7997020852242795</v>
      </c>
      <c r="AH47">
        <f t="shared" si="48"/>
        <v>6.8</v>
      </c>
      <c r="AI47">
        <f t="shared" si="49"/>
        <v>-1.5000893744327159</v>
      </c>
      <c r="AJ47" s="4">
        <f t="shared" si="13"/>
        <v>-9.6666875220989521</v>
      </c>
      <c r="AK47" s="6">
        <f t="shared" si="14"/>
        <v>4.5242682470309843</v>
      </c>
      <c r="AL47" s="6"/>
      <c r="AM47" s="6"/>
      <c r="AO47" s="6">
        <f t="shared" si="15"/>
        <v>-1.3605868141459754</v>
      </c>
      <c r="AP47">
        <f t="shared" si="16"/>
        <v>2.8</v>
      </c>
      <c r="AQ47" s="6">
        <f t="shared" si="25"/>
        <v>-0.4318239557562073</v>
      </c>
      <c r="AR47" s="6">
        <f t="shared" si="17"/>
        <v>-4.7684108403943055</v>
      </c>
      <c r="AS47" s="6">
        <f t="shared" si="18"/>
        <v>-1.4307856646507338</v>
      </c>
      <c r="AT47" s="6"/>
      <c r="AU47" s="6"/>
      <c r="AW47">
        <f t="shared" si="33"/>
        <v>0.70863896570102891</v>
      </c>
      <c r="AX47" s="6">
        <f t="shared" si="34"/>
        <v>4</v>
      </c>
      <c r="AY47" s="6">
        <f t="shared" si="44"/>
        <v>-1.4125916897103086</v>
      </c>
      <c r="AZ47" s="6">
        <f t="shared" si="35"/>
        <v>-10.294413579733114</v>
      </c>
      <c r="BA47" s="6">
        <f t="shared" si="36"/>
        <v>3.2019026899811887</v>
      </c>
      <c r="BB47" s="6"/>
      <c r="BC47" s="6"/>
      <c r="BE47" s="6">
        <f t="shared" si="26"/>
        <v>-5.3856561393278195</v>
      </c>
      <c r="BF47" s="6">
        <f t="shared" si="27"/>
        <v>1.92</v>
      </c>
      <c r="BG47" s="6">
        <f t="shared" si="37"/>
        <v>1.0396968417983459</v>
      </c>
      <c r="BH47" s="6">
        <f t="shared" si="28"/>
        <v>5.9919668780776245</v>
      </c>
      <c r="BI47" s="6">
        <f t="shared" si="20"/>
        <v>-46.671168875746915</v>
      </c>
      <c r="BJ47" s="6"/>
      <c r="BK47" s="6"/>
      <c r="BM47" s="6">
        <f t="shared" si="29"/>
        <v>-0.68029340707298769</v>
      </c>
      <c r="BN47" s="6">
        <f t="shared" si="30"/>
        <v>1.6</v>
      </c>
      <c r="BO47" s="6">
        <f t="shared" si="38"/>
        <v>-0.27591197787810373</v>
      </c>
      <c r="BP47" s="6">
        <f t="shared" si="31"/>
        <v>-0.30168159337833272</v>
      </c>
      <c r="BQ47" s="6">
        <f t="shared" si="21"/>
        <v>-37.438949577263251</v>
      </c>
      <c r="BR47" s="6"/>
      <c r="BS47" s="6"/>
      <c r="BU47" s="6">
        <f t="shared" si="39"/>
        <v>-3.4014670353649388</v>
      </c>
      <c r="BV47" s="6">
        <f t="shared" si="40"/>
        <v>6.8</v>
      </c>
      <c r="BW47" s="6">
        <f t="shared" si="45"/>
        <v>-1.0195598893905182</v>
      </c>
      <c r="BX47" s="6">
        <f t="shared" si="41"/>
        <v>-9.0999653480157132</v>
      </c>
      <c r="BY47" s="6">
        <f t="shared" si="22"/>
        <v>7.5947593604241623</v>
      </c>
    </row>
    <row r="48" spans="1:77" x14ac:dyDescent="0.25">
      <c r="A48">
        <v>28</v>
      </c>
      <c r="B48" s="8">
        <f t="shared" si="1"/>
        <v>6.9343349494413245E-2</v>
      </c>
      <c r="F48" s="6">
        <f t="shared" si="2"/>
        <v>-4.4050513511125864</v>
      </c>
      <c r="G48">
        <f t="shared" si="0"/>
        <v>6.8</v>
      </c>
      <c r="H48">
        <f t="shared" si="3"/>
        <v>-0.71848459466622405</v>
      </c>
      <c r="I48">
        <f t="shared" si="4"/>
        <v>-9.1045184826397385</v>
      </c>
      <c r="J48">
        <f t="shared" si="5"/>
        <v>21.243876459492721</v>
      </c>
      <c r="O48" s="6">
        <f t="shared" si="42"/>
        <v>-2.4550513511125867</v>
      </c>
      <c r="P48">
        <f t="shared" si="43"/>
        <v>6.8</v>
      </c>
      <c r="Q48">
        <f t="shared" si="46"/>
        <v>-1.3034845946662241</v>
      </c>
      <c r="R48" s="10">
        <f t="shared" si="8"/>
        <v>-9.8418222282634567</v>
      </c>
      <c r="S48" s="6">
        <f t="shared" si="9"/>
        <v>11.411069327327404</v>
      </c>
      <c r="T48" s="6"/>
      <c r="U48" s="6"/>
      <c r="V48" s="6"/>
      <c r="X48" s="6">
        <f t="shared" si="23"/>
        <v>-4.8957456767800709</v>
      </c>
      <c r="Y48">
        <f t="shared" si="24"/>
        <v>6.8</v>
      </c>
      <c r="Z48">
        <f t="shared" si="32"/>
        <v>-0.5712762969659787</v>
      </c>
      <c r="AA48" s="4">
        <f t="shared" si="10"/>
        <v>-7.3473220769624179</v>
      </c>
      <c r="AB48" s="4">
        <f t="shared" si="11"/>
        <v>10.605768947532487</v>
      </c>
      <c r="AC48" s="4"/>
      <c r="AD48" s="4"/>
      <c r="AE48" s="4"/>
      <c r="AG48" s="6">
        <f t="shared" si="47"/>
        <v>-1.8230982123321953</v>
      </c>
      <c r="AH48">
        <f t="shared" si="48"/>
        <v>6.8</v>
      </c>
      <c r="AI48">
        <f t="shared" si="49"/>
        <v>-1.4930705363003414</v>
      </c>
      <c r="AJ48" s="4">
        <f t="shared" si="13"/>
        <v>-9.7702220341174382</v>
      </c>
      <c r="AK48" s="6">
        <f t="shared" si="14"/>
        <v>4.765848775074117</v>
      </c>
      <c r="AL48" s="6"/>
      <c r="AM48" s="6"/>
      <c r="AO48" s="6">
        <f t="shared" si="15"/>
        <v>-1.3782744427298732</v>
      </c>
      <c r="AP48">
        <f t="shared" si="16"/>
        <v>2.8</v>
      </c>
      <c r="AQ48" s="6">
        <f t="shared" si="25"/>
        <v>-0.42651766718103795</v>
      </c>
      <c r="AR48" s="6">
        <f t="shared" si="17"/>
        <v>-4.797987004055182</v>
      </c>
      <c r="AS48" s="6">
        <f t="shared" si="18"/>
        <v>-1.3617746161086886</v>
      </c>
      <c r="AT48" s="6"/>
      <c r="AU48" s="6"/>
      <c r="AW48">
        <f t="shared" si="33"/>
        <v>0.71785127225514234</v>
      </c>
      <c r="AX48" s="6">
        <f t="shared" si="34"/>
        <v>4</v>
      </c>
      <c r="AY48" s="6">
        <f t="shared" si="44"/>
        <v>-1.4153553816765427</v>
      </c>
      <c r="AZ48" s="6">
        <f t="shared" si="35"/>
        <v>-10.392559062623508</v>
      </c>
      <c r="BA48" s="6">
        <f t="shared" si="36"/>
        <v>3.4309088167254442</v>
      </c>
      <c r="BB48" s="6"/>
      <c r="BC48" s="6"/>
      <c r="BE48" s="6">
        <f t="shared" si="26"/>
        <v>-5.4556696691390814</v>
      </c>
      <c r="BF48" s="6">
        <f t="shared" si="27"/>
        <v>1.92</v>
      </c>
      <c r="BG48" s="6">
        <f t="shared" si="37"/>
        <v>1.0607009007417243</v>
      </c>
      <c r="BH48" s="6">
        <f t="shared" si="28"/>
        <v>6.0655194313467966</v>
      </c>
      <c r="BI48" s="6">
        <f t="shared" si="20"/>
        <v>-46.842791500041649</v>
      </c>
      <c r="BJ48" s="6"/>
      <c r="BK48" s="6"/>
      <c r="BM48" s="6">
        <f t="shared" si="29"/>
        <v>-0.6891372213649366</v>
      </c>
      <c r="BN48" s="6">
        <f t="shared" si="30"/>
        <v>1.6</v>
      </c>
      <c r="BO48" s="6">
        <f t="shared" si="38"/>
        <v>-0.27325883359051906</v>
      </c>
      <c r="BP48" s="6">
        <f t="shared" si="31"/>
        <v>-0.29675552895821711</v>
      </c>
      <c r="BQ48" s="6">
        <f t="shared" si="21"/>
        <v>-37.394735984063011</v>
      </c>
      <c r="BR48" s="6"/>
      <c r="BS48" s="6"/>
      <c r="BU48" s="6">
        <f t="shared" si="39"/>
        <v>-3.4456861068246831</v>
      </c>
      <c r="BV48" s="6">
        <f t="shared" si="40"/>
        <v>6.8</v>
      </c>
      <c r="BW48" s="6">
        <f t="shared" si="45"/>
        <v>-1.006294167952595</v>
      </c>
      <c r="BX48" s="6">
        <f t="shared" si="41"/>
        <v>-9.169745156198239</v>
      </c>
      <c r="BY48" s="6">
        <f t="shared" si="22"/>
        <v>7.7597253218186442</v>
      </c>
    </row>
    <row r="49" spans="1:77" x14ac:dyDescent="0.25">
      <c r="A49">
        <v>29</v>
      </c>
      <c r="B49" s="8">
        <f t="shared" si="1"/>
        <v>6.3039408631284766E-2</v>
      </c>
      <c r="F49" s="6">
        <f t="shared" si="2"/>
        <v>-4.4369670186770502</v>
      </c>
      <c r="G49">
        <f t="shared" si="0"/>
        <v>6.8</v>
      </c>
      <c r="H49">
        <f t="shared" si="3"/>
        <v>-0.7089098943968849</v>
      </c>
      <c r="I49">
        <f t="shared" si="4"/>
        <v>-9.1492077431553849</v>
      </c>
      <c r="J49">
        <f t="shared" si="5"/>
        <v>21.348151400695897</v>
      </c>
      <c r="O49" s="6">
        <f t="shared" si="42"/>
        <v>-2.4869670186770501</v>
      </c>
      <c r="P49">
        <f t="shared" si="43"/>
        <v>6.8</v>
      </c>
      <c r="Q49">
        <f t="shared" si="46"/>
        <v>-1.293909894396885</v>
      </c>
      <c r="R49" s="10">
        <f t="shared" si="8"/>
        <v>-9.9233895428284047</v>
      </c>
      <c r="S49" s="6">
        <f t="shared" si="9"/>
        <v>11.601393061312281</v>
      </c>
      <c r="T49" s="6"/>
      <c r="U49" s="6"/>
      <c r="V49" s="6"/>
      <c r="X49" s="6">
        <f t="shared" si="23"/>
        <v>-4.9593903705782107</v>
      </c>
      <c r="Y49">
        <f t="shared" si="24"/>
        <v>6.8</v>
      </c>
      <c r="Z49">
        <f t="shared" si="32"/>
        <v>-0.55218288882653666</v>
      </c>
      <c r="AA49" s="4">
        <f t="shared" si="10"/>
        <v>-7.3821313597303568</v>
      </c>
      <c r="AB49" s="4">
        <f t="shared" si="11"/>
        <v>10.686990607324345</v>
      </c>
      <c r="AC49" s="4"/>
      <c r="AD49" s="4"/>
      <c r="AE49" s="4"/>
      <c r="AG49" s="6">
        <f t="shared" si="47"/>
        <v>-1.8467984890925138</v>
      </c>
      <c r="AH49">
        <f t="shared" si="48"/>
        <v>6.8</v>
      </c>
      <c r="AI49">
        <f t="shared" si="49"/>
        <v>-1.4859604532722457</v>
      </c>
      <c r="AJ49" s="4">
        <f t="shared" si="13"/>
        <v>-9.8638961023411973</v>
      </c>
      <c r="AK49" s="6">
        <f t="shared" si="14"/>
        <v>4.9844216009295526</v>
      </c>
      <c r="AL49" s="6"/>
      <c r="AM49" s="6"/>
      <c r="AO49" s="6">
        <f t="shared" si="15"/>
        <v>-1.3961920104853613</v>
      </c>
      <c r="AP49">
        <f t="shared" si="16"/>
        <v>2.8</v>
      </c>
      <c r="AQ49" s="6">
        <f t="shared" si="25"/>
        <v>-0.42114239685439153</v>
      </c>
      <c r="AR49" s="6">
        <f t="shared" si="17"/>
        <v>-4.8245355717024445</v>
      </c>
      <c r="AS49" s="6">
        <f t="shared" si="18"/>
        <v>-1.2998279582650756</v>
      </c>
      <c r="AT49" s="6"/>
      <c r="AU49" s="6"/>
      <c r="AW49">
        <f t="shared" si="33"/>
        <v>0.72718333879445907</v>
      </c>
      <c r="AX49" s="6">
        <f t="shared" si="34"/>
        <v>4</v>
      </c>
      <c r="AY49" s="6">
        <f t="shared" si="44"/>
        <v>-1.4181550016383377</v>
      </c>
      <c r="AZ49" s="6">
        <f t="shared" si="35"/>
        <v>-10.481958715274288</v>
      </c>
      <c r="BA49" s="6">
        <f t="shared" si="36"/>
        <v>3.6395080062439296</v>
      </c>
      <c r="BB49" s="6"/>
      <c r="BC49" s="6"/>
      <c r="BE49" s="6">
        <f t="shared" si="26"/>
        <v>-5.5265933748378888</v>
      </c>
      <c r="BF49" s="6">
        <f t="shared" si="27"/>
        <v>1.92</v>
      </c>
      <c r="BG49" s="6">
        <f t="shared" si="37"/>
        <v>1.0819780124513667</v>
      </c>
      <c r="BH49" s="6">
        <f t="shared" si="28"/>
        <v>6.1337266854037837</v>
      </c>
      <c r="BI49" s="6">
        <f t="shared" si="20"/>
        <v>-47.00194175950795</v>
      </c>
      <c r="BJ49" s="6"/>
      <c r="BK49" s="6"/>
      <c r="BM49" s="6">
        <f t="shared" si="29"/>
        <v>-0.69809600524268067</v>
      </c>
      <c r="BN49" s="6">
        <f t="shared" si="30"/>
        <v>1.6</v>
      </c>
      <c r="BO49" s="6">
        <f t="shared" si="38"/>
        <v>-0.27057119842719579</v>
      </c>
      <c r="BP49" s="6">
        <f t="shared" si="31"/>
        <v>-0.29202114676617835</v>
      </c>
      <c r="BQ49" s="6">
        <f t="shared" si="21"/>
        <v>-37.354937137932822</v>
      </c>
      <c r="BR49" s="6"/>
      <c r="BS49" s="6"/>
      <c r="BU49" s="6">
        <f t="shared" si="39"/>
        <v>-3.4904800262134033</v>
      </c>
      <c r="BV49" s="6">
        <f t="shared" si="40"/>
        <v>6.8</v>
      </c>
      <c r="BW49" s="6">
        <f t="shared" si="45"/>
        <v>-0.99285599213597897</v>
      </c>
      <c r="BX49" s="6">
        <f t="shared" si="41"/>
        <v>-9.232334210798518</v>
      </c>
      <c r="BY49" s="6">
        <f t="shared" si="22"/>
        <v>7.9077430967512763</v>
      </c>
    </row>
    <row r="50" spans="1:77" x14ac:dyDescent="0.25">
      <c r="A50">
        <v>30</v>
      </c>
      <c r="B50" s="8">
        <f t="shared" si="1"/>
        <v>5.7308553301167964E-2</v>
      </c>
      <c r="F50" s="6">
        <f t="shared" si="2"/>
        <v>-4.4692975899198517</v>
      </c>
      <c r="G50">
        <f t="shared" si="0"/>
        <v>6.8</v>
      </c>
      <c r="H50">
        <f t="shared" si="3"/>
        <v>-0.69921072302404441</v>
      </c>
      <c r="I50">
        <f t="shared" si="4"/>
        <v>-9.1892784981445566</v>
      </c>
      <c r="J50">
        <f t="shared" si="5"/>
        <v>21.441649829003964</v>
      </c>
      <c r="O50" s="6">
        <f t="shared" si="42"/>
        <v>-2.519297589919852</v>
      </c>
      <c r="P50">
        <f t="shared" si="43"/>
        <v>6.8</v>
      </c>
      <c r="Q50">
        <f t="shared" si="46"/>
        <v>-1.2842107230240443</v>
      </c>
      <c r="R50" s="10">
        <f t="shared" si="8"/>
        <v>-9.9969858014987594</v>
      </c>
      <c r="S50" s="6">
        <f t="shared" si="9"/>
        <v>11.773117664876443</v>
      </c>
      <c r="T50" s="6"/>
      <c r="U50" s="6"/>
      <c r="V50" s="6"/>
      <c r="X50" s="6">
        <f t="shared" si="23"/>
        <v>-5.0238624453957286</v>
      </c>
      <c r="Y50">
        <f t="shared" si="24"/>
        <v>6.8</v>
      </c>
      <c r="Z50">
        <f t="shared" si="32"/>
        <v>-0.53284126638128138</v>
      </c>
      <c r="AA50" s="4">
        <f t="shared" si="10"/>
        <v>-7.4126677218458301</v>
      </c>
      <c r="AB50" s="4">
        <f t="shared" si="11"/>
        <v>10.758242118927116</v>
      </c>
      <c r="AC50" s="4"/>
      <c r="AD50" s="4"/>
      <c r="AE50" s="4"/>
      <c r="AG50" s="6">
        <f t="shared" si="47"/>
        <v>-1.8708068694507161</v>
      </c>
      <c r="AH50">
        <f t="shared" si="48"/>
        <v>6.8</v>
      </c>
      <c r="AI50">
        <f t="shared" si="49"/>
        <v>-1.4787579391647852</v>
      </c>
      <c r="AJ50" s="4">
        <f t="shared" si="13"/>
        <v>-9.9486415805173483</v>
      </c>
      <c r="AK50" s="6">
        <f t="shared" si="14"/>
        <v>5.1821610500072364</v>
      </c>
      <c r="AL50" s="6"/>
      <c r="AM50" s="6"/>
      <c r="AO50" s="6">
        <f t="shared" si="15"/>
        <v>-1.4143425066216713</v>
      </c>
      <c r="AP50">
        <f t="shared" si="16"/>
        <v>2.8</v>
      </c>
      <c r="AQ50" s="6">
        <f t="shared" si="25"/>
        <v>-0.41569724801349855</v>
      </c>
      <c r="AR50" s="6">
        <f t="shared" si="17"/>
        <v>-4.8483585795973747</v>
      </c>
      <c r="AS50" s="6">
        <f t="shared" si="18"/>
        <v>-1.2442409398435712</v>
      </c>
      <c r="AT50" s="6"/>
      <c r="AU50" s="6"/>
      <c r="AW50">
        <f t="shared" si="33"/>
        <v>0.73663672219878717</v>
      </c>
      <c r="AX50" s="6">
        <f t="shared" si="34"/>
        <v>4</v>
      </c>
      <c r="AY50" s="6">
        <f t="shared" si="44"/>
        <v>-1.420991016659636</v>
      </c>
      <c r="AZ50" s="6">
        <f t="shared" si="35"/>
        <v>-10.563393654693009</v>
      </c>
      <c r="BA50" s="6">
        <f t="shared" si="36"/>
        <v>3.8295228648876085</v>
      </c>
      <c r="BB50" s="6"/>
      <c r="BC50" s="6"/>
      <c r="BE50" s="6">
        <f t="shared" si="26"/>
        <v>-5.5984390887107827</v>
      </c>
      <c r="BF50" s="6">
        <f t="shared" si="27"/>
        <v>1.92</v>
      </c>
      <c r="BG50" s="6">
        <f t="shared" si="37"/>
        <v>1.1035317266132347</v>
      </c>
      <c r="BH50" s="6">
        <f t="shared" si="28"/>
        <v>6.1969684921779287</v>
      </c>
      <c r="BI50" s="6">
        <f t="shared" si="20"/>
        <v>-47.149505975314284</v>
      </c>
      <c r="BJ50" s="6"/>
      <c r="BK50" s="6"/>
      <c r="BM50" s="6">
        <f t="shared" si="29"/>
        <v>-0.70717125331083563</v>
      </c>
      <c r="BN50" s="6">
        <f t="shared" si="30"/>
        <v>1.6</v>
      </c>
      <c r="BO50" s="6">
        <f t="shared" si="38"/>
        <v>-0.2678486240067493</v>
      </c>
      <c r="BP50" s="6">
        <f t="shared" si="31"/>
        <v>-0.2874562172872846</v>
      </c>
      <c r="BQ50" s="6">
        <f t="shared" si="21"/>
        <v>-37.319120431259904</v>
      </c>
      <c r="BR50" s="6"/>
      <c r="BS50" s="6"/>
      <c r="BU50" s="6">
        <f t="shared" si="39"/>
        <v>-3.5358562665541782</v>
      </c>
      <c r="BV50" s="6">
        <f t="shared" si="40"/>
        <v>6.8</v>
      </c>
      <c r="BW50" s="6">
        <f t="shared" si="45"/>
        <v>-0.97924312003374647</v>
      </c>
      <c r="BX50" s="6">
        <f t="shared" si="41"/>
        <v>-9.2884532173377732</v>
      </c>
      <c r="BY50" s="6">
        <f t="shared" si="22"/>
        <v>8.0405077580245958</v>
      </c>
    </row>
    <row r="51" spans="1:77" x14ac:dyDescent="0.25">
      <c r="A51">
        <v>31</v>
      </c>
      <c r="B51" s="8">
        <f t="shared" si="1"/>
        <v>5.2098684819243603E-2</v>
      </c>
      <c r="F51" s="6">
        <f t="shared" si="2"/>
        <v>-4.5020484585888099</v>
      </c>
      <c r="G51">
        <f t="shared" si="0"/>
        <v>6.8</v>
      </c>
      <c r="H51">
        <f t="shared" si="3"/>
        <v>-0.68938546242335697</v>
      </c>
      <c r="I51">
        <f t="shared" si="4"/>
        <v>-9.2251945740703203</v>
      </c>
      <c r="J51">
        <f t="shared" si="5"/>
        <v>21.525454006164079</v>
      </c>
      <c r="O51" s="6">
        <f t="shared" si="42"/>
        <v>-2.5520484585888097</v>
      </c>
      <c r="P51">
        <f t="shared" si="43"/>
        <v>6.8</v>
      </c>
      <c r="Q51">
        <f t="shared" si="46"/>
        <v>-1.274385462423357</v>
      </c>
      <c r="R51" s="10">
        <f t="shared" si="8"/>
        <v>-10.06337960804378</v>
      </c>
      <c r="S51" s="6">
        <f t="shared" si="9"/>
        <v>11.928036546814823</v>
      </c>
      <c r="T51" s="6"/>
      <c r="U51" s="6"/>
      <c r="V51" s="6"/>
      <c r="X51" s="6">
        <f t="shared" si="23"/>
        <v>-5.0891726571858724</v>
      </c>
      <c r="Y51">
        <f t="shared" si="24"/>
        <v>6.8</v>
      </c>
      <c r="Z51">
        <f t="shared" si="32"/>
        <v>-0.51324820284423822</v>
      </c>
      <c r="AA51" s="4">
        <f t="shared" si="10"/>
        <v>-7.4394072781998553</v>
      </c>
      <c r="AB51" s="4">
        <f t="shared" si="11"/>
        <v>10.820634417086508</v>
      </c>
      <c r="AC51" s="4"/>
      <c r="AD51" s="4"/>
      <c r="AE51" s="4"/>
      <c r="AG51" s="6">
        <f t="shared" si="47"/>
        <v>-1.8951273587535755</v>
      </c>
      <c r="AH51">
        <f t="shared" si="48"/>
        <v>6.8</v>
      </c>
      <c r="AI51">
        <f t="shared" si="49"/>
        <v>-1.4714617923739273</v>
      </c>
      <c r="AJ51" s="4">
        <f t="shared" si="13"/>
        <v>-10.025302804661797</v>
      </c>
      <c r="AK51" s="6">
        <f t="shared" si="14"/>
        <v>5.361037239677616</v>
      </c>
      <c r="AL51" s="6"/>
      <c r="AM51" s="6"/>
      <c r="AO51" s="6">
        <f t="shared" si="15"/>
        <v>-1.4327289592077528</v>
      </c>
      <c r="AP51">
        <f t="shared" si="16"/>
        <v>2.8</v>
      </c>
      <c r="AQ51" s="6">
        <f t="shared" si="25"/>
        <v>-0.41018131223767412</v>
      </c>
      <c r="AR51" s="6">
        <f t="shared" si="17"/>
        <v>-4.8697284865023889</v>
      </c>
      <c r="AS51" s="6">
        <f t="shared" si="18"/>
        <v>-1.1943778237318712</v>
      </c>
      <c r="AT51" s="6"/>
      <c r="AU51" s="6"/>
      <c r="AW51">
        <f t="shared" si="33"/>
        <v>0.74621299958737131</v>
      </c>
      <c r="AX51" s="6">
        <f t="shared" si="34"/>
        <v>4</v>
      </c>
      <c r="AY51" s="6">
        <f t="shared" si="44"/>
        <v>-1.4238638998762112</v>
      </c>
      <c r="AZ51" s="6">
        <f t="shared" si="35"/>
        <v>-10.637575091238158</v>
      </c>
      <c r="BA51" s="6">
        <f t="shared" si="36"/>
        <v>4.002612883492958</v>
      </c>
      <c r="BB51" s="6"/>
      <c r="BC51" s="6"/>
      <c r="BE51" s="6">
        <f t="shared" si="26"/>
        <v>-5.6712187968640215</v>
      </c>
      <c r="BF51" s="6">
        <f t="shared" si="27"/>
        <v>1.92</v>
      </c>
      <c r="BG51" s="6">
        <f t="shared" si="37"/>
        <v>1.1253656390592064</v>
      </c>
      <c r="BH51" s="6">
        <f t="shared" si="28"/>
        <v>6.2555985619136809</v>
      </c>
      <c r="BI51" s="6">
        <f t="shared" si="20"/>
        <v>-47.286309471364376</v>
      </c>
      <c r="BJ51" s="6"/>
      <c r="BK51" s="6"/>
      <c r="BM51" s="6">
        <f t="shared" si="29"/>
        <v>-0.71636447960387639</v>
      </c>
      <c r="BN51" s="6">
        <f t="shared" si="30"/>
        <v>1.6</v>
      </c>
      <c r="BO51" s="6">
        <f t="shared" si="38"/>
        <v>-0.26509065611883709</v>
      </c>
      <c r="BP51" s="6">
        <f t="shared" si="31"/>
        <v>-0.28304058600257725</v>
      </c>
      <c r="BQ51" s="6">
        <f t="shared" si="21"/>
        <v>-37.28689505732936</v>
      </c>
      <c r="BR51" s="6"/>
      <c r="BS51" s="6"/>
      <c r="BU51" s="6">
        <f t="shared" si="39"/>
        <v>-3.5818223980193822</v>
      </c>
      <c r="BV51" s="6">
        <f t="shared" si="40"/>
        <v>6.8</v>
      </c>
      <c r="BW51" s="6">
        <f t="shared" si="45"/>
        <v>-0.96545328059418523</v>
      </c>
      <c r="BX51" s="6">
        <f t="shared" si="41"/>
        <v>-9.3387520635111549</v>
      </c>
      <c r="BY51" s="6">
        <f t="shared" si="22"/>
        <v>8.1595480749260485</v>
      </c>
    </row>
    <row r="52" spans="1:77" x14ac:dyDescent="0.25">
      <c r="A52">
        <v>32</v>
      </c>
      <c r="B52" s="8">
        <f t="shared" si="1"/>
        <v>4.7362440744766907E-2</v>
      </c>
      <c r="F52" s="6">
        <f t="shared" si="2"/>
        <v>-4.5352250885504644</v>
      </c>
      <c r="G52">
        <f t="shared" si="0"/>
        <v>6.8</v>
      </c>
      <c r="H52">
        <f t="shared" si="3"/>
        <v>-0.67943247343486057</v>
      </c>
      <c r="I52">
        <f t="shared" si="4"/>
        <v>-9.2573741543334496</v>
      </c>
      <c r="J52">
        <f t="shared" si="5"/>
        <v>21.600539693444713</v>
      </c>
      <c r="O52" s="6">
        <f t="shared" si="42"/>
        <v>-2.5852250885504642</v>
      </c>
      <c r="P52">
        <f t="shared" si="43"/>
        <v>6.8</v>
      </c>
      <c r="Q52">
        <f t="shared" si="46"/>
        <v>-1.2644324734348606</v>
      </c>
      <c r="R52" s="10">
        <f t="shared" si="8"/>
        <v>-10.123266216142598</v>
      </c>
      <c r="S52" s="6">
        <f t="shared" si="9"/>
        <v>12.067771965712064</v>
      </c>
      <c r="T52" s="6"/>
      <c r="U52" s="6"/>
      <c r="V52" s="6"/>
      <c r="X52" s="6">
        <f t="shared" si="23"/>
        <v>-5.1553319017292889</v>
      </c>
      <c r="Y52">
        <f t="shared" si="24"/>
        <v>6.8</v>
      </c>
      <c r="Z52">
        <f t="shared" si="32"/>
        <v>-0.49340042948121327</v>
      </c>
      <c r="AA52" s="4">
        <f t="shared" si="10"/>
        <v>-7.4627759268046017</v>
      </c>
      <c r="AB52" s="4">
        <f t="shared" si="11"/>
        <v>10.875161263830917</v>
      </c>
      <c r="AC52" s="4"/>
      <c r="AD52" s="4"/>
      <c r="AE52" s="4"/>
      <c r="AG52" s="6">
        <f t="shared" si="47"/>
        <v>-1.9197640144173718</v>
      </c>
      <c r="AH52">
        <f t="shared" si="48"/>
        <v>6.8</v>
      </c>
      <c r="AI52">
        <f t="shared" si="49"/>
        <v>-1.4640707956747883</v>
      </c>
      <c r="AJ52" s="4">
        <f t="shared" si="13"/>
        <v>-10.094644770968088</v>
      </c>
      <c r="AK52" s="6">
        <f t="shared" si="14"/>
        <v>5.5228351610589614</v>
      </c>
      <c r="AL52" s="6"/>
      <c r="AM52" s="6"/>
      <c r="AO52" s="6">
        <f t="shared" si="15"/>
        <v>-1.4513544356774535</v>
      </c>
      <c r="AP52">
        <f t="shared" si="16"/>
        <v>2.8</v>
      </c>
      <c r="AQ52" s="6">
        <f t="shared" si="25"/>
        <v>-0.40459366929676388</v>
      </c>
      <c r="AR52" s="6">
        <f t="shared" si="17"/>
        <v>-4.8888910301901642</v>
      </c>
      <c r="AS52" s="6">
        <f t="shared" si="18"/>
        <v>-1.1496652217937275</v>
      </c>
      <c r="AT52" s="6"/>
      <c r="AU52" s="6"/>
      <c r="AW52">
        <f t="shared" si="33"/>
        <v>0.7559137685820071</v>
      </c>
      <c r="AX52" s="6">
        <f t="shared" si="34"/>
        <v>4</v>
      </c>
      <c r="AY52" s="6">
        <f t="shared" si="44"/>
        <v>-1.4267741305746022</v>
      </c>
      <c r="AZ52" s="6">
        <f t="shared" si="35"/>
        <v>-10.705150596453665</v>
      </c>
      <c r="BA52" s="6">
        <f t="shared" si="36"/>
        <v>4.1602890623291389</v>
      </c>
      <c r="BB52" s="6"/>
      <c r="BC52" s="6"/>
      <c r="BE52" s="6">
        <f t="shared" si="26"/>
        <v>-5.7449446412232534</v>
      </c>
      <c r="BF52" s="6">
        <f t="shared" si="27"/>
        <v>1.92</v>
      </c>
      <c r="BG52" s="6">
        <f t="shared" si="37"/>
        <v>1.1474833923669761</v>
      </c>
      <c r="BH52" s="6">
        <f t="shared" si="28"/>
        <v>6.309946176090266</v>
      </c>
      <c r="BI52" s="6">
        <f t="shared" si="20"/>
        <v>-47.413120571109744</v>
      </c>
      <c r="BJ52" s="6"/>
      <c r="BK52" s="6"/>
      <c r="BM52" s="6">
        <f t="shared" si="29"/>
        <v>-0.72567721783872674</v>
      </c>
      <c r="BN52" s="6">
        <f t="shared" si="30"/>
        <v>1.6</v>
      </c>
      <c r="BO52" s="6">
        <f t="shared" si="38"/>
        <v>-0.26229683464838199</v>
      </c>
      <c r="BP52" s="6">
        <f t="shared" si="31"/>
        <v>-0.27875597623626841</v>
      </c>
      <c r="BQ52" s="6">
        <f t="shared" si="21"/>
        <v>-37.257908014656024</v>
      </c>
      <c r="BR52" s="6"/>
      <c r="BS52" s="6"/>
      <c r="BU52" s="6">
        <f t="shared" si="39"/>
        <v>-3.6283860891936337</v>
      </c>
      <c r="BV52" s="6">
        <f t="shared" si="40"/>
        <v>6.8</v>
      </c>
      <c r="BW52" s="6">
        <f t="shared" si="45"/>
        <v>-0.95148417324190981</v>
      </c>
      <c r="BX52" s="6">
        <f t="shared" si="41"/>
        <v>-9.3838166762859085</v>
      </c>
      <c r="BY52" s="6">
        <f t="shared" si="22"/>
        <v>8.2662425971120079</v>
      </c>
    </row>
    <row r="53" spans="1:77" x14ac:dyDescent="0.25">
      <c r="A53">
        <v>33</v>
      </c>
      <c r="B53" s="8">
        <f t="shared" si="1"/>
        <v>4.3056764313424457E-2</v>
      </c>
      <c r="F53" s="6">
        <f t="shared" si="2"/>
        <v>-4.5688330147016201</v>
      </c>
      <c r="G53">
        <f t="shared" si="0"/>
        <v>6.8</v>
      </c>
      <c r="H53">
        <f t="shared" si="3"/>
        <v>-0.66935009558951386</v>
      </c>
      <c r="I53">
        <f t="shared" si="4"/>
        <v>-9.286194203642415</v>
      </c>
      <c r="J53">
        <f t="shared" si="5"/>
        <v>21.667786475165634</v>
      </c>
      <c r="O53" s="6">
        <f t="shared" si="42"/>
        <v>-2.6188330147016199</v>
      </c>
      <c r="P53">
        <f t="shared" si="43"/>
        <v>6.8</v>
      </c>
      <c r="Q53">
        <f t="shared" si="46"/>
        <v>-1.2543500955895139</v>
      </c>
      <c r="R53" s="10">
        <f t="shared" si="8"/>
        <v>-10.177274472574917</v>
      </c>
      <c r="S53" s="6">
        <f t="shared" si="9"/>
        <v>12.193791230720809</v>
      </c>
      <c r="T53" s="6"/>
      <c r="U53" s="6"/>
      <c r="V53" s="6"/>
      <c r="X53" s="6">
        <f t="shared" si="23"/>
        <v>-5.2223512164517683</v>
      </c>
      <c r="Y53">
        <f t="shared" si="24"/>
        <v>6.8</v>
      </c>
      <c r="Z53">
        <f t="shared" si="32"/>
        <v>-0.47329463506446945</v>
      </c>
      <c r="AA53" s="4">
        <f t="shared" si="10"/>
        <v>-7.4831544623573807</v>
      </c>
      <c r="AB53" s="4">
        <f t="shared" si="11"/>
        <v>10.922711180120734</v>
      </c>
      <c r="AC53" s="4"/>
      <c r="AD53" s="4"/>
      <c r="AE53" s="4"/>
      <c r="AG53" s="6">
        <f t="shared" si="47"/>
        <v>-1.9447209466047979</v>
      </c>
      <c r="AH53">
        <f t="shared" si="48"/>
        <v>6.8</v>
      </c>
      <c r="AI53">
        <f t="shared" si="49"/>
        <v>-1.4565837160185606</v>
      </c>
      <c r="AJ53" s="4">
        <f t="shared" si="13"/>
        <v>-10.157360552731472</v>
      </c>
      <c r="AK53" s="6">
        <f t="shared" si="14"/>
        <v>5.6691719851735218</v>
      </c>
      <c r="AL53" s="6"/>
      <c r="AM53" s="6"/>
      <c r="AO53" s="6">
        <f t="shared" si="15"/>
        <v>-1.4702220433412603</v>
      </c>
      <c r="AP53">
        <f t="shared" si="16"/>
        <v>2.8</v>
      </c>
      <c r="AQ53" s="6">
        <f t="shared" si="25"/>
        <v>-0.39893338699762187</v>
      </c>
      <c r="AR53" s="6">
        <f t="shared" si="17"/>
        <v>-4.9060678110108773</v>
      </c>
      <c r="AS53" s="6">
        <f t="shared" si="18"/>
        <v>-1.1095860665453978</v>
      </c>
      <c r="AT53" s="6"/>
      <c r="AU53" s="6"/>
      <c r="AW53">
        <f t="shared" si="33"/>
        <v>0.76574064757357307</v>
      </c>
      <c r="AX53" s="6">
        <f t="shared" si="34"/>
        <v>4</v>
      </c>
      <c r="AY53" s="6">
        <f t="shared" si="44"/>
        <v>-1.4297221942720717</v>
      </c>
      <c r="AZ53" s="6">
        <f t="shared" si="35"/>
        <v>-10.766709808006109</v>
      </c>
      <c r="BA53" s="6">
        <f t="shared" si="36"/>
        <v>4.3039272226181762</v>
      </c>
      <c r="BB53" s="6"/>
      <c r="BC53" s="6"/>
      <c r="BE53" s="6">
        <f t="shared" si="26"/>
        <v>-5.819628921559155</v>
      </c>
      <c r="BF53" s="6">
        <f t="shared" si="27"/>
        <v>1.92</v>
      </c>
      <c r="BG53" s="6">
        <f t="shared" si="37"/>
        <v>1.1698886764677465</v>
      </c>
      <c r="BH53" s="6">
        <f t="shared" si="28"/>
        <v>6.360317797105882</v>
      </c>
      <c r="BI53" s="6">
        <f t="shared" si="20"/>
        <v>-47.530654353479513</v>
      </c>
      <c r="BJ53" s="6"/>
      <c r="BK53" s="6"/>
      <c r="BM53" s="6">
        <f t="shared" si="29"/>
        <v>-0.73511102167063014</v>
      </c>
      <c r="BN53" s="6">
        <f t="shared" si="30"/>
        <v>1.6</v>
      </c>
      <c r="BO53" s="6">
        <f t="shared" si="38"/>
        <v>-0.25946669349881096</v>
      </c>
      <c r="BP53" s="6">
        <f t="shared" si="31"/>
        <v>-0.27458581054446002</v>
      </c>
      <c r="BQ53" s="6">
        <f t="shared" si="21"/>
        <v>-37.231840490027977</v>
      </c>
      <c r="BR53" s="6"/>
      <c r="BS53" s="6"/>
      <c r="BU53" s="6">
        <f t="shared" si="39"/>
        <v>-3.6755551083531506</v>
      </c>
      <c r="BV53" s="6">
        <f t="shared" si="40"/>
        <v>6.8</v>
      </c>
      <c r="BW53" s="6">
        <f t="shared" si="45"/>
        <v>-0.93733346749405477</v>
      </c>
      <c r="BX53" s="6">
        <f t="shared" si="41"/>
        <v>-9.4241752224788851</v>
      </c>
      <c r="BY53" s="6">
        <f t="shared" si="22"/>
        <v>8.3618341999675447</v>
      </c>
    </row>
    <row r="54" spans="1:77" x14ac:dyDescent="0.25">
      <c r="A54">
        <v>34</v>
      </c>
      <c r="B54" s="8">
        <f t="shared" si="1"/>
        <v>3.9142513012204054E-2</v>
      </c>
      <c r="F54" s="6">
        <f t="shared" si="2"/>
        <v>-4.6028778438927409</v>
      </c>
      <c r="G54">
        <f t="shared" si="0"/>
        <v>6.8</v>
      </c>
      <c r="H54">
        <f t="shared" si="3"/>
        <v>-0.65913664683217765</v>
      </c>
      <c r="I54">
        <f t="shared" si="4"/>
        <v>-9.3119944684178648</v>
      </c>
      <c r="J54">
        <f t="shared" si="5"/>
        <v>21.727987092975017</v>
      </c>
      <c r="O54" s="6">
        <f t="shared" si="42"/>
        <v>-2.6528778438927412</v>
      </c>
      <c r="P54">
        <f t="shared" si="43"/>
        <v>6.8</v>
      </c>
      <c r="Q54">
        <f t="shared" si="46"/>
        <v>-1.2441366468321775</v>
      </c>
      <c r="R54" s="10">
        <f t="shared" si="8"/>
        <v>-10.225973107462504</v>
      </c>
      <c r="S54" s="6">
        <f t="shared" si="9"/>
        <v>12.307421378791849</v>
      </c>
      <c r="T54" s="6"/>
      <c r="U54" s="6"/>
      <c r="V54" s="6"/>
      <c r="X54" s="6">
        <f t="shared" si="23"/>
        <v>-5.2902417822656416</v>
      </c>
      <c r="Y54">
        <f t="shared" si="24"/>
        <v>6.8</v>
      </c>
      <c r="Z54">
        <f t="shared" si="32"/>
        <v>-0.45292746532030748</v>
      </c>
      <c r="AA54" s="4">
        <f t="shared" si="10"/>
        <v>-7.5008831815622656</v>
      </c>
      <c r="AB54" s="4">
        <f t="shared" si="11"/>
        <v>10.964078191598798</v>
      </c>
      <c r="AC54" s="4"/>
      <c r="AD54" s="4"/>
      <c r="AE54" s="4"/>
      <c r="AG54" s="6">
        <f t="shared" si="47"/>
        <v>-1.9700023189106599</v>
      </c>
      <c r="AH54">
        <f t="shared" si="48"/>
        <v>6.8</v>
      </c>
      <c r="AI54">
        <f t="shared" si="49"/>
        <v>-1.4489993043268019</v>
      </c>
      <c r="AJ54" s="4">
        <f t="shared" si="13"/>
        <v>-10.214078026855759</v>
      </c>
      <c r="AK54" s="6">
        <f t="shared" si="14"/>
        <v>5.8015127581301904</v>
      </c>
      <c r="AL54" s="6"/>
      <c r="AM54" s="6"/>
      <c r="AO54" s="6">
        <f t="shared" si="15"/>
        <v>-1.4893349299046967</v>
      </c>
      <c r="AP54">
        <f t="shared" si="16"/>
        <v>2.8</v>
      </c>
      <c r="AQ54" s="6">
        <f t="shared" si="25"/>
        <v>-0.3931995210285909</v>
      </c>
      <c r="AR54" s="6">
        <f t="shared" si="17"/>
        <v>-4.9214586283791313</v>
      </c>
      <c r="AS54" s="6">
        <f t="shared" si="18"/>
        <v>-1.0736741593528052</v>
      </c>
      <c r="AT54" s="6"/>
      <c r="AU54" s="6"/>
      <c r="AW54">
        <f t="shared" si="33"/>
        <v>0.77569527599202959</v>
      </c>
      <c r="AX54" s="6">
        <f t="shared" si="34"/>
        <v>4</v>
      </c>
      <c r="AY54" s="6">
        <f t="shared" si="44"/>
        <v>-1.4327085827976089</v>
      </c>
      <c r="AZ54" s="6">
        <f t="shared" si="35"/>
        <v>-10.82278962235096</v>
      </c>
      <c r="BA54" s="6">
        <f t="shared" si="36"/>
        <v>4.4347801227561634</v>
      </c>
      <c r="BB54" s="6"/>
      <c r="BC54" s="6"/>
      <c r="BE54" s="6">
        <f t="shared" si="26"/>
        <v>-5.8952840975394247</v>
      </c>
      <c r="BF54" s="6">
        <f t="shared" si="27"/>
        <v>1.92</v>
      </c>
      <c r="BG54" s="6">
        <f t="shared" si="37"/>
        <v>1.1925852292618273</v>
      </c>
      <c r="BH54" s="6">
        <f t="shared" si="28"/>
        <v>6.4069985799604252</v>
      </c>
      <c r="BI54" s="6">
        <f t="shared" si="20"/>
        <v>-47.639576180140111</v>
      </c>
      <c r="BJ54" s="6"/>
      <c r="BK54" s="6"/>
      <c r="BM54" s="6">
        <f t="shared" si="29"/>
        <v>-0.74466746495234837</v>
      </c>
      <c r="BN54" s="6">
        <f t="shared" si="30"/>
        <v>1.6</v>
      </c>
      <c r="BO54" s="6">
        <f t="shared" si="38"/>
        <v>-0.25659976051429551</v>
      </c>
      <c r="BP54" s="6">
        <f t="shared" si="31"/>
        <v>-0.27051504891015615</v>
      </c>
      <c r="BQ54" s="6">
        <f t="shared" si="21"/>
        <v>-37.208404584609973</v>
      </c>
      <c r="BR54" s="6"/>
      <c r="BS54" s="6"/>
      <c r="BU54" s="6">
        <f t="shared" si="39"/>
        <v>-3.7233373247617418</v>
      </c>
      <c r="BV54" s="6">
        <f t="shared" si="40"/>
        <v>6.8</v>
      </c>
      <c r="BW54" s="6">
        <f t="shared" si="45"/>
        <v>-0.92299880257147737</v>
      </c>
      <c r="BX54" s="6">
        <f t="shared" si="41"/>
        <v>-9.4603037151187888</v>
      </c>
      <c r="BY54" s="6">
        <f t="shared" si="22"/>
        <v>8.4474432373465849</v>
      </c>
    </row>
    <row r="55" spans="1:77" x14ac:dyDescent="0.25">
      <c r="A55">
        <v>35</v>
      </c>
      <c r="B55" s="8">
        <f t="shared" si="1"/>
        <v>3.5584102738367311E-2</v>
      </c>
      <c r="F55" s="6">
        <f t="shared" si="2"/>
        <v>-4.6373652558633465</v>
      </c>
      <c r="G55">
        <f t="shared" si="0"/>
        <v>6.8</v>
      </c>
      <c r="H55">
        <f t="shared" si="3"/>
        <v>-0.64879042324099601</v>
      </c>
      <c r="I55">
        <f t="shared" si="4"/>
        <v>-9.3350810934941411</v>
      </c>
      <c r="J55">
        <f t="shared" si="5"/>
        <v>21.781855884819663</v>
      </c>
      <c r="O55" s="6">
        <f t="shared" si="42"/>
        <v>-2.6873652558633463</v>
      </c>
      <c r="P55">
        <f t="shared" si="43"/>
        <v>6.8</v>
      </c>
      <c r="Q55">
        <f t="shared" si="46"/>
        <v>-1.233790423240996</v>
      </c>
      <c r="R55" s="10">
        <f t="shared" si="8"/>
        <v>-10.269876432640725</v>
      </c>
      <c r="S55" s="6">
        <f t="shared" si="9"/>
        <v>12.409862470874366</v>
      </c>
      <c r="T55" s="6"/>
      <c r="U55" s="6"/>
      <c r="V55" s="6"/>
      <c r="X55" s="6">
        <f t="shared" si="23"/>
        <v>-5.3590149254350949</v>
      </c>
      <c r="Y55">
        <f t="shared" si="24"/>
        <v>6.8</v>
      </c>
      <c r="Z55">
        <f t="shared" si="32"/>
        <v>-0.43229552236947144</v>
      </c>
      <c r="AA55" s="4">
        <f t="shared" si="10"/>
        <v>-7.5162660298435968</v>
      </c>
      <c r="AB55" s="4">
        <f t="shared" si="11"/>
        <v>10.999971504255237</v>
      </c>
      <c r="AC55" s="4"/>
      <c r="AD55" s="4"/>
      <c r="AE55" s="4"/>
      <c r="AG55" s="6">
        <f t="shared" si="47"/>
        <v>-1.9956123490564985</v>
      </c>
      <c r="AH55">
        <f t="shared" si="48"/>
        <v>6.8</v>
      </c>
      <c r="AI55">
        <f t="shared" si="49"/>
        <v>-1.4413162952830503</v>
      </c>
      <c r="AJ55" s="4">
        <f t="shared" si="13"/>
        <v>-10.265365973985594</v>
      </c>
      <c r="AK55" s="6">
        <f t="shared" si="14"/>
        <v>5.9211846347664725</v>
      </c>
      <c r="AL55" s="6"/>
      <c r="AM55" s="6"/>
      <c r="AO55" s="6">
        <f t="shared" si="15"/>
        <v>-1.5086962839934577</v>
      </c>
      <c r="AP55">
        <f t="shared" si="16"/>
        <v>2.8</v>
      </c>
      <c r="AQ55" s="6">
        <f t="shared" si="25"/>
        <v>-0.38739111480196264</v>
      </c>
      <c r="AR55" s="6">
        <f t="shared" si="17"/>
        <v>-4.9352435936081749</v>
      </c>
      <c r="AS55" s="6">
        <f t="shared" si="18"/>
        <v>-1.0415092404850366</v>
      </c>
      <c r="AT55" s="6"/>
      <c r="AU55" s="6"/>
      <c r="AW55">
        <f t="shared" si="33"/>
        <v>0.78577931457992589</v>
      </c>
      <c r="AX55" s="6">
        <f t="shared" si="34"/>
        <v>4</v>
      </c>
      <c r="AY55" s="6">
        <f t="shared" si="44"/>
        <v>-1.4357337943739779</v>
      </c>
      <c r="AZ55" s="6">
        <f t="shared" si="35"/>
        <v>-10.87387892119491</v>
      </c>
      <c r="BA55" s="6">
        <f t="shared" si="36"/>
        <v>4.5539884867253786</v>
      </c>
      <c r="BB55" s="6"/>
      <c r="BC55" s="6"/>
      <c r="BE55" s="6">
        <f t="shared" si="26"/>
        <v>-5.9719227908074366</v>
      </c>
      <c r="BF55" s="6">
        <f t="shared" si="27"/>
        <v>1.92</v>
      </c>
      <c r="BG55" s="6">
        <f t="shared" si="37"/>
        <v>1.2155768372422309</v>
      </c>
      <c r="BH55" s="6">
        <f t="shared" si="28"/>
        <v>6.4502537910232327</v>
      </c>
      <c r="BI55" s="6">
        <f t="shared" si="20"/>
        <v>-47.740505005953331</v>
      </c>
      <c r="BJ55" s="6"/>
      <c r="BK55" s="6"/>
      <c r="BM55" s="6">
        <f t="shared" si="29"/>
        <v>-0.75434814199672884</v>
      </c>
      <c r="BN55" s="6">
        <f t="shared" si="30"/>
        <v>1.6</v>
      </c>
      <c r="BO55" s="6">
        <f t="shared" si="38"/>
        <v>-0.25369555740098138</v>
      </c>
      <c r="BP55" s="6">
        <f t="shared" si="31"/>
        <v>-0.26653004217100179</v>
      </c>
      <c r="BQ55" s="6">
        <f t="shared" si="21"/>
        <v>-37.187340350792716</v>
      </c>
      <c r="BR55" s="6"/>
      <c r="BS55" s="6"/>
      <c r="BU55" s="6">
        <f t="shared" si="39"/>
        <v>-3.7717407099836442</v>
      </c>
      <c r="BV55" s="6">
        <f t="shared" si="40"/>
        <v>6.8</v>
      </c>
      <c r="BW55" s="6">
        <f t="shared" si="45"/>
        <v>-0.90847778700490667</v>
      </c>
      <c r="BX55" s="6">
        <f t="shared" si="41"/>
        <v>-9.4926310820270956</v>
      </c>
      <c r="BY55" s="6">
        <f t="shared" si="22"/>
        <v>8.5240794338554693</v>
      </c>
    </row>
    <row r="56" spans="1:77" x14ac:dyDescent="0.25">
      <c r="A56">
        <v>36</v>
      </c>
      <c r="B56" s="8">
        <f t="shared" si="1"/>
        <v>3.2349184307606652E-2</v>
      </c>
      <c r="F56" s="6">
        <f t="shared" si="2"/>
        <v>-4.6723010041895705</v>
      </c>
      <c r="G56">
        <f t="shared" si="0"/>
        <v>6.8</v>
      </c>
      <c r="H56">
        <f t="shared" si="3"/>
        <v>-0.63830969874312882</v>
      </c>
      <c r="I56">
        <f t="shared" si="4"/>
        <v>-9.3557298915841152</v>
      </c>
      <c r="J56">
        <f t="shared" si="5"/>
        <v>21.83003641369627</v>
      </c>
      <c r="O56" s="6">
        <f t="shared" si="42"/>
        <v>-2.7223010041895703</v>
      </c>
      <c r="P56">
        <f t="shared" si="43"/>
        <v>6.8</v>
      </c>
      <c r="Q56">
        <f t="shared" si="46"/>
        <v>-1.2233096987431289</v>
      </c>
      <c r="R56" s="10">
        <f t="shared" si="8"/>
        <v>-10.309449503550649</v>
      </c>
      <c r="S56" s="6">
        <f t="shared" si="9"/>
        <v>12.502199636330856</v>
      </c>
      <c r="T56" s="6"/>
      <c r="U56" s="6"/>
      <c r="V56" s="6"/>
      <c r="X56" s="6">
        <f t="shared" si="23"/>
        <v>-5.4286821194657513</v>
      </c>
      <c r="Y56">
        <f t="shared" si="24"/>
        <v>6.8</v>
      </c>
      <c r="Z56">
        <f t="shared" si="32"/>
        <v>-0.41139536416027456</v>
      </c>
      <c r="AA56" s="4">
        <f t="shared" si="10"/>
        <v>-7.5295743343021124</v>
      </c>
      <c r="AB56" s="4">
        <f t="shared" si="11"/>
        <v>11.031024214658441</v>
      </c>
      <c r="AC56" s="4"/>
      <c r="AD56" s="4"/>
      <c r="AE56" s="4"/>
      <c r="AG56" s="6">
        <f t="shared" si="47"/>
        <v>-2.0215553095942327</v>
      </c>
      <c r="AH56">
        <f t="shared" si="48"/>
        <v>6.8</v>
      </c>
      <c r="AI56">
        <f t="shared" si="49"/>
        <v>-1.4335334071217301</v>
      </c>
      <c r="AJ56" s="4">
        <f t="shared" si="13"/>
        <v>-10.311739610383686</v>
      </c>
      <c r="AK56" s="6">
        <f t="shared" si="14"/>
        <v>6.0293897863620209</v>
      </c>
      <c r="AL56" s="6"/>
      <c r="AM56" s="6"/>
      <c r="AO56" s="6">
        <f t="shared" si="15"/>
        <v>-1.5283093356853727</v>
      </c>
      <c r="AP56">
        <f t="shared" si="16"/>
        <v>2.8</v>
      </c>
      <c r="AQ56" s="6">
        <f t="shared" si="25"/>
        <v>-0.38150719929438809</v>
      </c>
      <c r="AR56" s="6">
        <f t="shared" si="17"/>
        <v>-4.9475850403128279</v>
      </c>
      <c r="AS56" s="6">
        <f t="shared" si="18"/>
        <v>-1.0127125315075129</v>
      </c>
      <c r="AT56" s="6"/>
      <c r="AU56" s="6"/>
      <c r="AW56">
        <f t="shared" si="33"/>
        <v>0.79599444566946498</v>
      </c>
      <c r="AX56" s="6">
        <f t="shared" si="34"/>
        <v>4</v>
      </c>
      <c r="AY56" s="6">
        <f t="shared" si="44"/>
        <v>-1.4387983337008394</v>
      </c>
      <c r="AZ56" s="6">
        <f t="shared" si="35"/>
        <v>-10.920422873673276</v>
      </c>
      <c r="BA56" s="6">
        <f t="shared" si="36"/>
        <v>4.6625910425082324</v>
      </c>
      <c r="BB56" s="6"/>
      <c r="BC56" s="6"/>
      <c r="BE56" s="6">
        <f t="shared" si="26"/>
        <v>-6.0495577870879336</v>
      </c>
      <c r="BF56" s="6">
        <f t="shared" si="27"/>
        <v>1.92</v>
      </c>
      <c r="BG56" s="6">
        <f t="shared" si="37"/>
        <v>1.23886733612638</v>
      </c>
      <c r="BH56" s="6">
        <f t="shared" si="28"/>
        <v>6.4903301388122587</v>
      </c>
      <c r="BI56" s="6">
        <f t="shared" si="20"/>
        <v>-47.834016484127723</v>
      </c>
      <c r="BJ56" s="6"/>
      <c r="BK56" s="6"/>
      <c r="BM56" s="6">
        <f t="shared" si="29"/>
        <v>-0.76415466784268637</v>
      </c>
      <c r="BN56" s="6">
        <f t="shared" si="30"/>
        <v>1.6</v>
      </c>
      <c r="BO56" s="6">
        <f t="shared" si="38"/>
        <v>-0.25075359964719413</v>
      </c>
      <c r="BP56" s="6">
        <f t="shared" si="31"/>
        <v>-0.26261839925284258</v>
      </c>
      <c r="BQ56" s="6">
        <f t="shared" si="21"/>
        <v>-37.168413110500893</v>
      </c>
      <c r="BR56" s="6"/>
      <c r="BS56" s="6"/>
      <c r="BU56" s="6">
        <f t="shared" si="39"/>
        <v>-3.8207733392134315</v>
      </c>
      <c r="BV56" s="6">
        <f t="shared" si="40"/>
        <v>6.8</v>
      </c>
      <c r="BW56" s="6">
        <f t="shared" si="45"/>
        <v>-0.89376799823597042</v>
      </c>
      <c r="BX56" s="6">
        <f t="shared" si="41"/>
        <v>-9.5215437477302718</v>
      </c>
      <c r="BY56" s="6">
        <f t="shared" si="22"/>
        <v>8.5926526363882427</v>
      </c>
    </row>
    <row r="57" spans="1:77" x14ac:dyDescent="0.25">
      <c r="A57">
        <v>37</v>
      </c>
      <c r="B57" s="8">
        <f t="shared" si="1"/>
        <v>2.94083493705515E-2</v>
      </c>
      <c r="F57" s="6">
        <f t="shared" si="2"/>
        <v>-4.707690917244034</v>
      </c>
      <c r="G57">
        <f t="shared" si="0"/>
        <v>6.8</v>
      </c>
      <c r="H57">
        <f t="shared" si="3"/>
        <v>-0.62769272482678973</v>
      </c>
      <c r="I57">
        <f t="shared" si="4"/>
        <v>-9.3741892985331745</v>
      </c>
      <c r="J57">
        <f t="shared" si="5"/>
        <v>21.873108363244075</v>
      </c>
      <c r="O57" s="6">
        <f t="shared" si="42"/>
        <v>-2.7576909172440338</v>
      </c>
      <c r="P57">
        <f t="shared" si="43"/>
        <v>6.8</v>
      </c>
      <c r="Q57">
        <f t="shared" si="46"/>
        <v>-1.2126927248267898</v>
      </c>
      <c r="R57" s="10">
        <f t="shared" si="8"/>
        <v>-10.345112794881482</v>
      </c>
      <c r="S57" s="6">
        <f t="shared" si="9"/>
        <v>12.585413982769465</v>
      </c>
      <c r="T57" s="6"/>
      <c r="U57" s="6"/>
      <c r="V57" s="6"/>
      <c r="X57" s="6">
        <f t="shared" si="23"/>
        <v>-5.499254987018805</v>
      </c>
      <c r="Y57">
        <f t="shared" si="24"/>
        <v>6.8</v>
      </c>
      <c r="Z57">
        <f t="shared" si="32"/>
        <v>-0.39022350389435845</v>
      </c>
      <c r="AA57" s="4">
        <f t="shared" si="10"/>
        <v>-7.5410501634372382</v>
      </c>
      <c r="AB57" s="4">
        <f t="shared" si="11"/>
        <v>11.057801149307068</v>
      </c>
      <c r="AC57" s="4"/>
      <c r="AD57" s="4"/>
      <c r="AE57" s="4"/>
      <c r="AG57" s="6">
        <f t="shared" si="47"/>
        <v>-2.047835528618958</v>
      </c>
      <c r="AH57">
        <f t="shared" si="48"/>
        <v>6.8</v>
      </c>
      <c r="AI57">
        <f t="shared" si="49"/>
        <v>-1.4256493414143123</v>
      </c>
      <c r="AJ57" s="4">
        <f t="shared" si="13"/>
        <v>-10.353665604295895</v>
      </c>
      <c r="AK57" s="6">
        <f t="shared" si="14"/>
        <v>6.1272171054905078</v>
      </c>
      <c r="AL57" s="6"/>
      <c r="AM57" s="6"/>
      <c r="AO57" s="6">
        <f t="shared" si="15"/>
        <v>-1.5481773570492823</v>
      </c>
      <c r="AP57">
        <f t="shared" si="16"/>
        <v>2.8</v>
      </c>
      <c r="AQ57" s="6">
        <f t="shared" si="25"/>
        <v>-0.37554679288521525</v>
      </c>
      <c r="AR57" s="6">
        <f t="shared" si="17"/>
        <v>-4.9586292516029866</v>
      </c>
      <c r="AS57" s="6">
        <f t="shared" si="18"/>
        <v>-0.98694270516380966</v>
      </c>
      <c r="AT57" s="6"/>
      <c r="AU57" s="6"/>
      <c r="AW57">
        <f t="shared" si="33"/>
        <v>0.80634237346316784</v>
      </c>
      <c r="AX57" s="6">
        <f t="shared" si="34"/>
        <v>4</v>
      </c>
      <c r="AY57" s="6">
        <f t="shared" si="44"/>
        <v>-1.4419027120389503</v>
      </c>
      <c r="AZ57" s="6">
        <f t="shared" si="35"/>
        <v>-10.962826852387263</v>
      </c>
      <c r="BA57" s="6">
        <f t="shared" si="36"/>
        <v>4.7615336595075357</v>
      </c>
      <c r="BB57" s="6"/>
      <c r="BC57" s="6"/>
      <c r="BE57" s="6">
        <f t="shared" si="26"/>
        <v>-6.128202038320075</v>
      </c>
      <c r="BF57" s="6">
        <f t="shared" si="27"/>
        <v>1.92</v>
      </c>
      <c r="BG57" s="6">
        <f t="shared" si="37"/>
        <v>1.2624606114960224</v>
      </c>
      <c r="BH57" s="6">
        <f t="shared" si="28"/>
        <v>6.5274570215416938</v>
      </c>
      <c r="BI57" s="6">
        <f t="shared" si="20"/>
        <v>-47.920645877163075</v>
      </c>
      <c r="BJ57" s="6"/>
      <c r="BK57" s="6"/>
      <c r="BM57" s="6">
        <f t="shared" si="29"/>
        <v>-0.77408867852464114</v>
      </c>
      <c r="BN57" s="6">
        <f t="shared" si="30"/>
        <v>1.6</v>
      </c>
      <c r="BO57" s="6">
        <f t="shared" si="38"/>
        <v>-0.24777339644260768</v>
      </c>
      <c r="BP57" s="6">
        <f t="shared" si="31"/>
        <v>-0.25876886691523771</v>
      </c>
      <c r="BQ57" s="6">
        <f t="shared" si="21"/>
        <v>-37.151411028417165</v>
      </c>
      <c r="BR57" s="6"/>
      <c r="BS57" s="6"/>
      <c r="BU57" s="6">
        <f t="shared" si="39"/>
        <v>-3.8704433926232054</v>
      </c>
      <c r="BV57" s="6">
        <f t="shared" si="40"/>
        <v>6.8</v>
      </c>
      <c r="BW57" s="6">
        <f t="shared" si="45"/>
        <v>-0.87886698221303827</v>
      </c>
      <c r="BX57" s="6">
        <f t="shared" si="41"/>
        <v>-9.5473897749934356</v>
      </c>
      <c r="BY57" s="6">
        <f t="shared" si="22"/>
        <v>8.6539825333343732</v>
      </c>
    </row>
    <row r="58" spans="1:77" x14ac:dyDescent="0.25">
      <c r="A58">
        <v>38</v>
      </c>
      <c r="B58" s="8">
        <f t="shared" si="1"/>
        <v>2.6734863064137721E-2</v>
      </c>
      <c r="F58" s="6">
        <f t="shared" si="2"/>
        <v>-4.7435408991682069</v>
      </c>
      <c r="G58">
        <f t="shared" si="0"/>
        <v>6.8</v>
      </c>
      <c r="H58">
        <f t="shared" si="3"/>
        <v>-0.61693773024953791</v>
      </c>
      <c r="I58">
        <f t="shared" si="4"/>
        <v>-9.3906830442704958</v>
      </c>
      <c r="J58">
        <f t="shared" si="5"/>
        <v>21.91159376996449</v>
      </c>
      <c r="O58" s="6">
        <f t="shared" si="42"/>
        <v>-2.7935408991682067</v>
      </c>
      <c r="P58">
        <f t="shared" si="43"/>
        <v>6.8</v>
      </c>
      <c r="Q58">
        <f t="shared" si="46"/>
        <v>-1.201937730249538</v>
      </c>
      <c r="R58" s="10">
        <f t="shared" si="8"/>
        <v>-10.377246435511324</v>
      </c>
      <c r="S58" s="6">
        <f t="shared" si="9"/>
        <v>12.660392477572429</v>
      </c>
      <c r="T58" s="6"/>
      <c r="U58" s="6"/>
      <c r="V58" s="6"/>
      <c r="X58" s="6">
        <f t="shared" si="23"/>
        <v>-5.5707453018500503</v>
      </c>
      <c r="Y58">
        <f t="shared" si="24"/>
        <v>6.8</v>
      </c>
      <c r="Z58">
        <f t="shared" si="32"/>
        <v>-0.36877640944498485</v>
      </c>
      <c r="AA58" s="4">
        <f t="shared" si="10"/>
        <v>-7.5509093502450346</v>
      </c>
      <c r="AB58" s="4">
        <f t="shared" si="11"/>
        <v>11.080805918525259</v>
      </c>
      <c r="AC58" s="4"/>
      <c r="AD58" s="4"/>
      <c r="AE58" s="4"/>
      <c r="AG58" s="6">
        <f t="shared" si="47"/>
        <v>-2.0744573904910042</v>
      </c>
      <c r="AH58">
        <f t="shared" si="48"/>
        <v>6.8</v>
      </c>
      <c r="AI58">
        <f t="shared" si="49"/>
        <v>-1.4176627828526984</v>
      </c>
      <c r="AJ58" s="4">
        <f t="shared" si="13"/>
        <v>-10.391566624666586</v>
      </c>
      <c r="AK58" s="6">
        <f t="shared" si="14"/>
        <v>6.2156528196887875</v>
      </c>
      <c r="AL58" s="6"/>
      <c r="AM58" s="6"/>
      <c r="AO58" s="6">
        <f t="shared" si="15"/>
        <v>-1.568303662690923</v>
      </c>
      <c r="AP58">
        <f t="shared" si="16"/>
        <v>2.8</v>
      </c>
      <c r="AQ58" s="6">
        <f t="shared" si="25"/>
        <v>-0.369508901192723</v>
      </c>
      <c r="AR58" s="6">
        <f t="shared" si="17"/>
        <v>-4.968508021477354</v>
      </c>
      <c r="AS58" s="6">
        <f t="shared" si="18"/>
        <v>-0.9638922421236189</v>
      </c>
      <c r="AT58" s="6"/>
      <c r="AU58" s="6"/>
      <c r="AW58">
        <f t="shared" si="33"/>
        <v>0.81682482431818915</v>
      </c>
      <c r="AX58" s="6">
        <f t="shared" si="34"/>
        <v>4</v>
      </c>
      <c r="AY58" s="6">
        <f t="shared" si="44"/>
        <v>-1.4450474472954566</v>
      </c>
      <c r="AZ58" s="6">
        <f t="shared" si="35"/>
        <v>-11.001459998011889</v>
      </c>
      <c r="BA58" s="6">
        <f t="shared" si="36"/>
        <v>4.8516776659649956</v>
      </c>
      <c r="BB58" s="6"/>
      <c r="BC58" s="6"/>
      <c r="BE58" s="6">
        <f t="shared" si="26"/>
        <v>-6.2078686648182373</v>
      </c>
      <c r="BF58" s="6">
        <f t="shared" si="27"/>
        <v>1.92</v>
      </c>
      <c r="BG58" s="6">
        <f t="shared" si="37"/>
        <v>1.2863605994454712</v>
      </c>
      <c r="BH58" s="6">
        <f t="shared" si="28"/>
        <v>6.5618476960189707</v>
      </c>
      <c r="BI58" s="6">
        <f t="shared" si="20"/>
        <v>-48.00089078427672</v>
      </c>
      <c r="BJ58" s="6"/>
      <c r="BK58" s="6"/>
      <c r="BM58" s="6">
        <f t="shared" si="29"/>
        <v>-0.78415183134546151</v>
      </c>
      <c r="BN58" s="6">
        <f t="shared" si="30"/>
        <v>1.6</v>
      </c>
      <c r="BO58" s="6">
        <f t="shared" si="38"/>
        <v>-0.24475445059636156</v>
      </c>
      <c r="BP58" s="6">
        <f t="shared" si="31"/>
        <v>-0.25497122083574286</v>
      </c>
      <c r="BQ58" s="6">
        <f t="shared" si="21"/>
        <v>-37.136142916068088</v>
      </c>
      <c r="BR58" s="6"/>
      <c r="BS58" s="6"/>
      <c r="BU58" s="6">
        <f t="shared" si="39"/>
        <v>-3.9207591567273079</v>
      </c>
      <c r="BV58" s="6">
        <f t="shared" si="40"/>
        <v>6.8</v>
      </c>
      <c r="BW58" s="6">
        <f t="shared" si="45"/>
        <v>-0.8637722529818076</v>
      </c>
      <c r="BX58" s="6">
        <f t="shared" si="41"/>
        <v>-9.5704826078955065</v>
      </c>
      <c r="BY58" s="6">
        <f t="shared" si="22"/>
        <v>8.7088074396501742</v>
      </c>
    </row>
    <row r="59" spans="1:77" x14ac:dyDescent="0.25">
      <c r="A59">
        <v>39</v>
      </c>
      <c r="B59" s="8">
        <f t="shared" si="1"/>
        <v>2.4304420967397926E-2</v>
      </c>
      <c r="F59" s="6">
        <f t="shared" si="2"/>
        <v>-4.7798569308573935</v>
      </c>
      <c r="G59">
        <f t="shared" si="0"/>
        <v>6.8</v>
      </c>
      <c r="H59">
        <f t="shared" si="3"/>
        <v>-0.60604292074278188</v>
      </c>
      <c r="I59">
        <f t="shared" si="4"/>
        <v>-9.405412566540539</v>
      </c>
      <c r="J59">
        <f t="shared" si="5"/>
        <v>21.945962655261258</v>
      </c>
      <c r="O59" s="6">
        <f t="shared" si="42"/>
        <v>-2.8298569308573933</v>
      </c>
      <c r="P59">
        <f t="shared" si="43"/>
        <v>6.8</v>
      </c>
      <c r="Q59">
        <f t="shared" si="46"/>
        <v>-1.191042920742782</v>
      </c>
      <c r="R59" s="10">
        <f t="shared" si="8"/>
        <v>-10.406194044047297</v>
      </c>
      <c r="S59" s="6">
        <f t="shared" si="9"/>
        <v>12.727936897489696</v>
      </c>
      <c r="T59" s="6"/>
      <c r="U59" s="6"/>
      <c r="V59" s="6"/>
      <c r="X59" s="6">
        <f t="shared" si="23"/>
        <v>-5.6431649907741006</v>
      </c>
      <c r="Y59">
        <f t="shared" si="24"/>
        <v>6.8</v>
      </c>
      <c r="Z59">
        <f t="shared" si="32"/>
        <v>-0.34705050276776978</v>
      </c>
      <c r="AA59" s="4">
        <f t="shared" si="10"/>
        <v>-7.5593442117612497</v>
      </c>
      <c r="AB59" s="4">
        <f t="shared" si="11"/>
        <v>11.100487262063094</v>
      </c>
      <c r="AC59" s="4"/>
      <c r="AD59" s="4"/>
      <c r="AE59" s="4"/>
      <c r="AG59" s="6">
        <f t="shared" si="47"/>
        <v>-2.1014253365673872</v>
      </c>
      <c r="AH59">
        <f t="shared" si="48"/>
        <v>6.8</v>
      </c>
      <c r="AI59">
        <f t="shared" si="49"/>
        <v>-1.4095723990297837</v>
      </c>
      <c r="AJ59" s="4">
        <f t="shared" si="13"/>
        <v>-10.425825465636631</v>
      </c>
      <c r="AK59" s="6">
        <f t="shared" si="14"/>
        <v>6.2955901152855587</v>
      </c>
      <c r="AL59" s="6"/>
      <c r="AM59" s="6"/>
      <c r="AO59" s="6">
        <f t="shared" si="15"/>
        <v>-1.588691610305905</v>
      </c>
      <c r="AP59">
        <f t="shared" si="16"/>
        <v>2.8</v>
      </c>
      <c r="AQ59" s="6">
        <f t="shared" si="25"/>
        <v>-0.36339251690822844</v>
      </c>
      <c r="AR59" s="6">
        <f t="shared" si="17"/>
        <v>-4.977340066184694</v>
      </c>
      <c r="AS59" s="6">
        <f t="shared" si="18"/>
        <v>-0.94328413780649256</v>
      </c>
      <c r="AT59" s="6"/>
      <c r="AU59" s="6"/>
      <c r="AW59">
        <f t="shared" si="33"/>
        <v>0.82744354703432554</v>
      </c>
      <c r="AX59" s="6">
        <f t="shared" si="34"/>
        <v>4</v>
      </c>
      <c r="AY59" s="6">
        <f t="shared" si="44"/>
        <v>-1.4482330641102978</v>
      </c>
      <c r="AZ59" s="6">
        <f t="shared" si="35"/>
        <v>-11.036658464060929</v>
      </c>
      <c r="BA59" s="6">
        <f t="shared" si="36"/>
        <v>4.9338074200794253</v>
      </c>
      <c r="BB59" s="6"/>
      <c r="BC59" s="6"/>
      <c r="BE59" s="6">
        <f t="shared" si="26"/>
        <v>-6.2885709574608741</v>
      </c>
      <c r="BF59" s="6">
        <f t="shared" si="27"/>
        <v>1.92</v>
      </c>
      <c r="BG59" s="6">
        <f t="shared" si="37"/>
        <v>1.3105712872382622</v>
      </c>
      <c r="BH59" s="6">
        <f t="shared" si="28"/>
        <v>6.593700372291794</v>
      </c>
      <c r="BI59" s="6">
        <f t="shared" si="20"/>
        <v>-48.075213695579976</v>
      </c>
      <c r="BJ59" s="6"/>
      <c r="BK59" s="6"/>
      <c r="BM59" s="6">
        <f t="shared" si="29"/>
        <v>-0.7943458051529525</v>
      </c>
      <c r="BN59" s="6">
        <f t="shared" si="30"/>
        <v>1.6</v>
      </c>
      <c r="BO59" s="6">
        <f t="shared" si="38"/>
        <v>-0.24169625845411427</v>
      </c>
      <c r="BP59" s="6">
        <f t="shared" si="31"/>
        <v>-0.25121616696924676</v>
      </c>
      <c r="BQ59" s="6">
        <f t="shared" si="21"/>
        <v>-37.122436244974089</v>
      </c>
      <c r="BR59" s="6"/>
      <c r="BS59" s="6"/>
      <c r="BU59" s="6">
        <f t="shared" si="39"/>
        <v>-3.9717290257647626</v>
      </c>
      <c r="BV59" s="6">
        <f t="shared" si="40"/>
        <v>6.8</v>
      </c>
      <c r="BW59" s="6">
        <f t="shared" si="45"/>
        <v>-0.84848129227057112</v>
      </c>
      <c r="BX59" s="6">
        <f t="shared" si="41"/>
        <v>-9.5911044544058122</v>
      </c>
      <c r="BY59" s="6">
        <f t="shared" si="22"/>
        <v>8.7577922367151722</v>
      </c>
    </row>
    <row r="60" spans="1:77" x14ac:dyDescent="0.25">
      <c r="A60">
        <v>40</v>
      </c>
      <c r="B60" s="8">
        <f t="shared" si="1"/>
        <v>2.2094928152179935E-2</v>
      </c>
      <c r="F60" s="6">
        <f t="shared" si="2"/>
        <v>-4.8166450709585398</v>
      </c>
      <c r="G60">
        <f t="shared" si="0"/>
        <v>6.8</v>
      </c>
      <c r="H60">
        <f t="shared" si="3"/>
        <v>-0.59500647871243795</v>
      </c>
      <c r="I60">
        <f t="shared" si="4"/>
        <v>-9.4185591919377725</v>
      </c>
      <c r="J60">
        <f t="shared" si="5"/>
        <v>21.976638114521467</v>
      </c>
      <c r="O60" s="6">
        <f t="shared" si="42"/>
        <v>-2.8666450709585396</v>
      </c>
      <c r="P60">
        <f t="shared" si="43"/>
        <v>6.8</v>
      </c>
      <c r="Q60">
        <f t="shared" si="46"/>
        <v>-1.180006478712438</v>
      </c>
      <c r="R60" s="10">
        <f t="shared" si="8"/>
        <v>-10.432266202413555</v>
      </c>
      <c r="S60" s="6">
        <f t="shared" si="9"/>
        <v>12.788771933677632</v>
      </c>
      <c r="T60" s="6"/>
      <c r="U60" s="6"/>
      <c r="V60" s="6"/>
      <c r="X60" s="6">
        <f t="shared" si="23"/>
        <v>-5.7165261356541643</v>
      </c>
      <c r="Y60">
        <f t="shared" si="24"/>
        <v>6.8</v>
      </c>
      <c r="Z60">
        <f t="shared" si="32"/>
        <v>-0.32504215930375063</v>
      </c>
      <c r="AA60" s="4">
        <f t="shared" si="10"/>
        <v>-7.5665259949174954</v>
      </c>
      <c r="AB60" s="4">
        <f t="shared" si="11"/>
        <v>11.117244756094335</v>
      </c>
      <c r="AC60" s="4"/>
      <c r="AD60" s="4"/>
      <c r="AE60" s="4"/>
      <c r="AG60" s="6">
        <f t="shared" si="47"/>
        <v>-2.1287438659427629</v>
      </c>
      <c r="AH60">
        <f t="shared" si="48"/>
        <v>6.8</v>
      </c>
      <c r="AI60">
        <f t="shared" si="49"/>
        <v>-1.4013768402171711</v>
      </c>
      <c r="AJ60" s="4">
        <f t="shared" si="13"/>
        <v>-10.456788786235359</v>
      </c>
      <c r="AK60" s="6">
        <f t="shared" si="14"/>
        <v>6.3678378633492558</v>
      </c>
      <c r="AL60" s="6"/>
      <c r="AM60" s="6"/>
      <c r="AO60" s="6">
        <f t="shared" si="15"/>
        <v>-1.6093446012398818</v>
      </c>
      <c r="AP60">
        <f t="shared" si="16"/>
        <v>2.8</v>
      </c>
      <c r="AQ60" s="6">
        <f t="shared" si="25"/>
        <v>-0.35719661962803539</v>
      </c>
      <c r="AR60" s="6">
        <f t="shared" si="17"/>
        <v>-4.9852322998315772</v>
      </c>
      <c r="AS60" s="6">
        <f t="shared" si="18"/>
        <v>-0.92486892596376558</v>
      </c>
      <c r="AT60" s="6"/>
      <c r="AU60" s="6"/>
      <c r="AW60">
        <f t="shared" si="33"/>
        <v>0.83820031314577181</v>
      </c>
      <c r="AX60" s="6">
        <f t="shared" si="34"/>
        <v>4</v>
      </c>
      <c r="AY60" s="6">
        <f t="shared" si="44"/>
        <v>-1.4514600939437317</v>
      </c>
      <c r="AZ60" s="6">
        <f t="shared" si="35"/>
        <v>-11.068728370552373</v>
      </c>
      <c r="BA60" s="6">
        <f t="shared" si="36"/>
        <v>5.0086372018927925</v>
      </c>
      <c r="BB60" s="6"/>
      <c r="BC60" s="6"/>
      <c r="BE60" s="6">
        <f t="shared" si="26"/>
        <v>-6.3703223799078659</v>
      </c>
      <c r="BF60" s="6">
        <f t="shared" si="27"/>
        <v>1.92</v>
      </c>
      <c r="BG60" s="6">
        <f t="shared" si="37"/>
        <v>1.3350967139723597</v>
      </c>
      <c r="BH60" s="6">
        <f t="shared" si="28"/>
        <v>6.6231992382632248</v>
      </c>
      <c r="BI60" s="6">
        <f t="shared" si="20"/>
        <v>-48.144044382846644</v>
      </c>
      <c r="BJ60" s="6"/>
      <c r="BK60" s="6"/>
      <c r="BM60" s="6">
        <f t="shared" si="29"/>
        <v>-0.80467230061994088</v>
      </c>
      <c r="BN60" s="6">
        <f t="shared" si="30"/>
        <v>1.6</v>
      </c>
      <c r="BO60" s="6">
        <f t="shared" si="38"/>
        <v>-0.23859830981401775</v>
      </c>
      <c r="BP60" s="6">
        <f t="shared" si="31"/>
        <v>-0.2474952522179438</v>
      </c>
      <c r="BQ60" s="6">
        <f t="shared" si="21"/>
        <v>-37.110135349111424</v>
      </c>
      <c r="BR60" s="6"/>
      <c r="BS60" s="6"/>
      <c r="BU60" s="6">
        <f t="shared" si="39"/>
        <v>-4.0233615030997045</v>
      </c>
      <c r="BV60" s="6">
        <f t="shared" si="40"/>
        <v>6.8</v>
      </c>
      <c r="BW60" s="6">
        <f t="shared" si="45"/>
        <v>-0.83299154907008854</v>
      </c>
      <c r="BX60" s="6">
        <f t="shared" si="41"/>
        <v>-9.6095093428338885</v>
      </c>
      <c r="BY60" s="6">
        <f t="shared" si="22"/>
        <v>8.8015355474946091</v>
      </c>
    </row>
  </sheetData>
  <mergeCells count="7">
    <mergeCell ref="E7:F7"/>
    <mergeCell ref="X6:X8"/>
    <mergeCell ref="BM6:BM8"/>
    <mergeCell ref="BU6:BU8"/>
    <mergeCell ref="AG6:AG8"/>
    <mergeCell ref="AO6:AO8"/>
    <mergeCell ref="BE6:BE8"/>
  </mergeCells>
  <hyperlinks>
    <hyperlink ref="A14" r:id="rId1" display="NPV@20y [¢/(kWh/yr)]"/>
    <hyperlink ref="A15" r:id="rId2" display="NPV@40y  [¢/(kWh/yr)]"/>
    <hyperlink ref="A16" r:id="rId3" display="NPV@life plant  [¢/(kWh/yr)]"/>
  </hyperlinks>
  <pageMargins left="0.7" right="0.7" top="0.75" bottom="0.75" header="0.3" footer="0.3"/>
  <pageSetup scale="80" fitToWidth="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S9"/>
  <sheetViews>
    <sheetView zoomScale="85" zoomScaleNormal="85" workbookViewId="0">
      <selection activeCell="N1" sqref="N1:S9"/>
    </sheetView>
  </sheetViews>
  <sheetFormatPr defaultRowHeight="15" x14ac:dyDescent="0.25"/>
  <cols>
    <col min="14" max="14" width="11.42578125" customWidth="1"/>
    <col min="15" max="15" width="17.42578125" customWidth="1"/>
    <col min="16" max="16" width="17.28515625" customWidth="1"/>
    <col min="17" max="17" width="14.42578125" customWidth="1"/>
    <col min="18" max="18" width="16.42578125" customWidth="1"/>
  </cols>
  <sheetData>
    <row r="1" spans="14:19" x14ac:dyDescent="0.25">
      <c r="O1" s="95" t="s">
        <v>58</v>
      </c>
      <c r="P1" s="97" t="s">
        <v>67</v>
      </c>
      <c r="Q1" s="97" t="s">
        <v>67</v>
      </c>
      <c r="R1" s="97"/>
      <c r="S1" s="97" t="s">
        <v>67</v>
      </c>
    </row>
    <row r="2" spans="14:19" x14ac:dyDescent="0.25">
      <c r="N2" t="s">
        <v>65</v>
      </c>
      <c r="O2" s="95" t="s">
        <v>68</v>
      </c>
      <c r="P2" s="95" t="s">
        <v>68</v>
      </c>
      <c r="Q2" s="93" t="s">
        <v>66</v>
      </c>
      <c r="R2" s="97" t="s">
        <v>79</v>
      </c>
      <c r="S2" s="97" t="s">
        <v>95</v>
      </c>
    </row>
    <row r="3" spans="14:19" x14ac:dyDescent="0.25">
      <c r="N3" t="s">
        <v>69</v>
      </c>
      <c r="O3" s="96">
        <v>600</v>
      </c>
      <c r="P3" s="115">
        <f>O3/87.6</f>
        <v>6.8493150684931514</v>
      </c>
      <c r="Q3" s="93">
        <v>5.52</v>
      </c>
      <c r="R3" s="94">
        <v>0.85</v>
      </c>
      <c r="S3">
        <v>0.35</v>
      </c>
    </row>
    <row r="4" spans="14:19" x14ac:dyDescent="0.25">
      <c r="N4" t="s">
        <v>6</v>
      </c>
      <c r="O4" s="96">
        <v>1161</v>
      </c>
      <c r="P4" s="115">
        <f t="shared" ref="P4:P9" si="0">O4/87.6</f>
        <v>13.253424657534248</v>
      </c>
      <c r="Q4" s="93">
        <v>4.25</v>
      </c>
      <c r="R4" s="94">
        <v>0.85</v>
      </c>
      <c r="S4">
        <v>0.66</v>
      </c>
    </row>
    <row r="5" spans="14:19" x14ac:dyDescent="0.25">
      <c r="N5" t="s">
        <v>19</v>
      </c>
      <c r="O5" s="96">
        <v>1100</v>
      </c>
      <c r="P5" s="115">
        <f t="shared" si="0"/>
        <v>12.557077625570777</v>
      </c>
      <c r="Q5" s="93">
        <v>6.81</v>
      </c>
      <c r="R5" s="94">
        <v>0.35</v>
      </c>
      <c r="S5">
        <v>0.96</v>
      </c>
    </row>
    <row r="6" spans="14:19" x14ac:dyDescent="0.25">
      <c r="N6" t="s">
        <v>70</v>
      </c>
      <c r="O6" s="96">
        <v>2000</v>
      </c>
      <c r="P6" s="115">
        <f t="shared" si="0"/>
        <v>22.831050228310502</v>
      </c>
      <c r="Q6" s="93">
        <v>4</v>
      </c>
      <c r="R6" s="116">
        <v>0.5</v>
      </c>
      <c r="S6">
        <v>0.98</v>
      </c>
    </row>
    <row r="7" spans="14:19" x14ac:dyDescent="0.25">
      <c r="N7" t="s">
        <v>18</v>
      </c>
      <c r="O7" s="96">
        <v>1894</v>
      </c>
      <c r="P7" s="115">
        <f t="shared" si="0"/>
        <v>21.621004566210047</v>
      </c>
      <c r="Q7" s="93">
        <v>5.01</v>
      </c>
      <c r="R7" s="94">
        <v>0.85</v>
      </c>
      <c r="S7">
        <v>0.85</v>
      </c>
    </row>
    <row r="8" spans="14:19" x14ac:dyDescent="0.25">
      <c r="N8" t="s">
        <v>71</v>
      </c>
      <c r="O8" s="117">
        <v>4000</v>
      </c>
      <c r="P8" s="115">
        <f t="shared" si="0"/>
        <v>45.662100456621005</v>
      </c>
      <c r="Q8" s="93">
        <v>22.8</v>
      </c>
      <c r="R8" s="116">
        <v>0.24</v>
      </c>
      <c r="S8">
        <v>0.48</v>
      </c>
    </row>
    <row r="9" spans="14:19" x14ac:dyDescent="0.25">
      <c r="N9" t="s">
        <v>72</v>
      </c>
      <c r="O9" s="117">
        <v>3000</v>
      </c>
      <c r="P9" s="115">
        <f t="shared" si="0"/>
        <v>34.246575342465754</v>
      </c>
      <c r="Q9" s="93">
        <v>33.700000000000003</v>
      </c>
      <c r="R9" s="116">
        <v>0.24</v>
      </c>
      <c r="S9" s="3">
        <v>3.8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Calculations</vt:lpstr>
      <vt:lpstr>plot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M. Cathles</dc:creator>
  <cp:lastModifiedBy>Lawrence M. Cathles</cp:lastModifiedBy>
  <cp:lastPrinted>2009-10-15T14:37:56Z</cp:lastPrinted>
  <dcterms:created xsi:type="dcterms:W3CDTF">2009-10-12T23:58:10Z</dcterms:created>
  <dcterms:modified xsi:type="dcterms:W3CDTF">2017-09-29T14:03:15Z</dcterms:modified>
</cp:coreProperties>
</file>